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R:\Region0\M&amp;O\Public\$Common-MO\COMSERVICES\MLRC\Workshops\Pavement Preservation\"/>
    </mc:Choice>
  </mc:AlternateContent>
  <xr:revisionPtr revIDLastSave="0" documentId="8_{AEA0F002-2C4A-427B-81AC-064ECC7AA0B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rocesses" sheetId="3" r:id="rId1"/>
    <sheet name="Treatments" sheetId="1" r:id="rId2"/>
    <sheet name="Network Approach" sheetId="2" r:id="rId3"/>
  </sheets>
  <definedNames>
    <definedName name="_xlnm.Print_Area" localSheetId="2">'Network Approach'!$A$1:$Q$64</definedName>
    <definedName name="_xlnm.Print_Area" localSheetId="1">Treatments!$A$1:$M$95</definedName>
    <definedName name="Processes">Processes!$A$14:$A$37</definedName>
    <definedName name="Treatments">Treatments!$R$2:$R$8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2" l="1"/>
  <c r="K50" i="2"/>
  <c r="K49" i="2"/>
  <c r="B50" i="2"/>
  <c r="K24" i="2"/>
  <c r="K19" i="2"/>
  <c r="B20" i="2"/>
  <c r="B21" i="2"/>
  <c r="E21" i="2" s="1"/>
  <c r="B24" i="2"/>
  <c r="I80" i="1"/>
  <c r="B80" i="1"/>
  <c r="F80" i="1" s="1"/>
  <c r="I79" i="1"/>
  <c r="J79" i="1" s="1"/>
  <c r="B79" i="1"/>
  <c r="E79" i="1" s="1"/>
  <c r="I78" i="1"/>
  <c r="M78" i="1" s="1"/>
  <c r="B78" i="1"/>
  <c r="F78" i="1" s="1"/>
  <c r="I77" i="1"/>
  <c r="J77" i="1" s="1"/>
  <c r="B77" i="1"/>
  <c r="E77" i="1" s="1"/>
  <c r="I76" i="1"/>
  <c r="B76" i="1"/>
  <c r="E76" i="1" s="1"/>
  <c r="I54" i="1"/>
  <c r="L54" i="1" s="1"/>
  <c r="B54" i="1"/>
  <c r="F54" i="1" s="1"/>
  <c r="I53" i="1"/>
  <c r="J53" i="1" s="1"/>
  <c r="B53" i="1"/>
  <c r="D53" i="1" s="1"/>
  <c r="I52" i="1"/>
  <c r="L52" i="1" s="1"/>
  <c r="B52" i="1"/>
  <c r="I51" i="1"/>
  <c r="J51" i="1" s="1"/>
  <c r="B51" i="1"/>
  <c r="I50" i="1"/>
  <c r="L50" i="1" s="1"/>
  <c r="B50" i="1"/>
  <c r="I28" i="1"/>
  <c r="I27" i="1"/>
  <c r="I26" i="1"/>
  <c r="I25" i="1"/>
  <c r="I24" i="1"/>
  <c r="B28" i="1"/>
  <c r="B27" i="1"/>
  <c r="B26" i="1"/>
  <c r="B25" i="1"/>
  <c r="B24" i="1"/>
  <c r="M51" i="2"/>
  <c r="D51" i="2"/>
  <c r="M25" i="2"/>
  <c r="T8" i="1"/>
  <c r="T7" i="1"/>
  <c r="T6" i="1"/>
  <c r="T5" i="1"/>
  <c r="T4" i="1"/>
  <c r="T3" i="1"/>
  <c r="R8" i="1"/>
  <c r="R7" i="1"/>
  <c r="R6" i="1"/>
  <c r="B22" i="2" s="1"/>
  <c r="R5" i="1"/>
  <c r="R4" i="1"/>
  <c r="R3" i="1"/>
  <c r="B19" i="2" s="1"/>
  <c r="E19" i="2" s="1"/>
  <c r="E24" i="2" l="1"/>
  <c r="F24" i="2" s="1"/>
  <c r="K48" i="2"/>
  <c r="N48" i="2" s="1"/>
  <c r="O48" i="2" s="1"/>
  <c r="K22" i="2"/>
  <c r="N22" i="2" s="1"/>
  <c r="O22" i="2" s="1"/>
  <c r="K21" i="2"/>
  <c r="K20" i="2"/>
  <c r="N20" i="2" s="1"/>
  <c r="O20" i="2" s="1"/>
  <c r="N24" i="2"/>
  <c r="O24" i="2" s="1"/>
  <c r="E20" i="2"/>
  <c r="F20" i="2" s="1"/>
  <c r="B23" i="2"/>
  <c r="E23" i="2" s="1"/>
  <c r="F23" i="2" s="1"/>
  <c r="K23" i="2"/>
  <c r="N23" i="2" s="1"/>
  <c r="O23" i="2" s="1"/>
  <c r="B49" i="2"/>
  <c r="E49" i="2" s="1"/>
  <c r="F49" i="2" s="1"/>
  <c r="B45" i="2"/>
  <c r="E45" i="2" s="1"/>
  <c r="F45" i="2" s="1"/>
  <c r="N19" i="2"/>
  <c r="O19" i="2" s="1"/>
  <c r="K47" i="2"/>
  <c r="N47" i="2" s="1"/>
  <c r="O47" i="2" s="1"/>
  <c r="K46" i="2"/>
  <c r="N46" i="2" s="1"/>
  <c r="O46" i="2" s="1"/>
  <c r="K45" i="2"/>
  <c r="N45" i="2" s="1"/>
  <c r="O45" i="2" s="1"/>
  <c r="B46" i="2"/>
  <c r="E46" i="2" s="1"/>
  <c r="F46" i="2" s="1"/>
  <c r="B47" i="2"/>
  <c r="E47" i="2" s="1"/>
  <c r="F47" i="2" s="1"/>
  <c r="F21" i="2"/>
  <c r="B48" i="2"/>
  <c r="E48" i="2" s="1"/>
  <c r="F48" i="2" s="1"/>
  <c r="E80" i="1"/>
  <c r="L53" i="1"/>
  <c r="C80" i="1"/>
  <c r="D80" i="1"/>
  <c r="E50" i="1"/>
  <c r="K53" i="1"/>
  <c r="E54" i="1"/>
  <c r="N50" i="2"/>
  <c r="O50" i="2" s="1"/>
  <c r="N49" i="2"/>
  <c r="O49" i="2" s="1"/>
  <c r="E50" i="2"/>
  <c r="F50" i="2" s="1"/>
  <c r="N21" i="2"/>
  <c r="O21" i="2" s="1"/>
  <c r="E22" i="2"/>
  <c r="F22" i="2" s="1"/>
  <c r="L51" i="1"/>
  <c r="J80" i="1"/>
  <c r="M80" i="1" s="1"/>
  <c r="K79" i="1"/>
  <c r="L79" i="1"/>
  <c r="J78" i="1"/>
  <c r="L77" i="1"/>
  <c r="J76" i="1"/>
  <c r="C78" i="1"/>
  <c r="D78" i="1"/>
  <c r="E78" i="1"/>
  <c r="C76" i="1"/>
  <c r="C54" i="1"/>
  <c r="D54" i="1"/>
  <c r="E53" i="1"/>
  <c r="C52" i="1"/>
  <c r="F52" i="1" s="1"/>
  <c r="D52" i="1"/>
  <c r="E52" i="1"/>
  <c r="E51" i="1"/>
  <c r="C50" i="1"/>
  <c r="F79" i="1"/>
  <c r="C77" i="1"/>
  <c r="K78" i="1"/>
  <c r="C79" i="1"/>
  <c r="M79" i="1"/>
  <c r="K80" i="1"/>
  <c r="L76" i="1"/>
  <c r="L78" i="1"/>
  <c r="D79" i="1"/>
  <c r="L80" i="1"/>
  <c r="M54" i="1"/>
  <c r="J50" i="1"/>
  <c r="J52" i="1"/>
  <c r="J54" i="1"/>
  <c r="C51" i="1"/>
  <c r="K52" i="1"/>
  <c r="C53" i="1"/>
  <c r="F53" i="1" s="1"/>
  <c r="M53" i="1"/>
  <c r="K54" i="1"/>
  <c r="J26" i="1"/>
  <c r="M28" i="1"/>
  <c r="L24" i="1"/>
  <c r="C24" i="1"/>
  <c r="E25" i="1"/>
  <c r="E26" i="1"/>
  <c r="C27" i="1"/>
  <c r="D28" i="1"/>
  <c r="M52" i="1" l="1"/>
  <c r="O25" i="2"/>
  <c r="L28" i="1"/>
  <c r="L27" i="1"/>
  <c r="E28" i="1"/>
  <c r="L26" i="1"/>
  <c r="K27" i="1"/>
  <c r="D27" i="1"/>
  <c r="J28" i="1"/>
  <c r="K28" i="1"/>
  <c r="E27" i="1"/>
  <c r="K26" i="1"/>
  <c r="E24" i="1"/>
  <c r="J24" i="1"/>
  <c r="L25" i="1"/>
  <c r="F27" i="1"/>
  <c r="J27" i="1"/>
  <c r="C28" i="1"/>
  <c r="M26" i="1"/>
  <c r="J25" i="1"/>
  <c r="F28" i="1"/>
  <c r="C26" i="1"/>
  <c r="C25" i="1"/>
  <c r="C16" i="1"/>
  <c r="C31" i="3" l="1"/>
  <c r="C32" i="3"/>
  <c r="C30" i="3"/>
  <c r="C29" i="3"/>
  <c r="C28" i="3"/>
  <c r="C26" i="3"/>
  <c r="C25" i="3"/>
  <c r="C24" i="3"/>
  <c r="C27" i="3"/>
  <c r="C34" i="3"/>
  <c r="C35" i="3"/>
  <c r="C36" i="3"/>
  <c r="C37" i="3"/>
  <c r="C33" i="3"/>
  <c r="C22" i="3"/>
  <c r="C21" i="3"/>
  <c r="C20" i="3"/>
  <c r="C19" i="3"/>
  <c r="C18" i="3"/>
  <c r="C17" i="3"/>
  <c r="C16" i="3"/>
  <c r="C23" i="3"/>
  <c r="C38" i="3"/>
  <c r="C39" i="3"/>
  <c r="C40" i="3"/>
  <c r="C41" i="3"/>
  <c r="D25" i="1"/>
  <c r="F25" i="1" s="1"/>
  <c r="K25" i="1"/>
  <c r="M25" i="1" s="1"/>
  <c r="K76" i="1"/>
  <c r="M76" i="1" s="1"/>
  <c r="M27" i="1"/>
  <c r="C17" i="1"/>
  <c r="D24" i="1"/>
  <c r="F24" i="1" s="1"/>
  <c r="C35" i="1"/>
  <c r="C61" i="1"/>
  <c r="C87" i="1"/>
  <c r="J61" i="1"/>
  <c r="J35" i="1"/>
  <c r="J87" i="1"/>
  <c r="D76" i="1" l="1"/>
  <c r="F76" i="1" s="1"/>
  <c r="D50" i="1"/>
  <c r="F50" i="1" s="1"/>
  <c r="D51" i="1"/>
  <c r="F51" i="1" s="1"/>
  <c r="K50" i="1"/>
  <c r="M50" i="1" s="1"/>
  <c r="K77" i="1"/>
  <c r="M77" i="1" s="1"/>
  <c r="D26" i="1"/>
  <c r="F26" i="1" s="1"/>
  <c r="F29" i="1" s="1"/>
  <c r="D77" i="1"/>
  <c r="F77" i="1" s="1"/>
  <c r="K51" i="1"/>
  <c r="M51" i="1" s="1"/>
  <c r="K24" i="1"/>
  <c r="M24" i="1" s="1"/>
  <c r="O51" i="2" l="1"/>
  <c r="F19" i="2"/>
  <c r="F25" i="2" s="1"/>
  <c r="F51" i="2"/>
  <c r="N53" i="2" l="1"/>
  <c r="M81" i="1"/>
  <c r="S8" i="1" s="1"/>
  <c r="E27" i="2"/>
  <c r="G50" i="2" l="1"/>
  <c r="H50" i="2" s="1"/>
  <c r="P24" i="2"/>
  <c r="Q24" i="2" s="1"/>
  <c r="P50" i="2"/>
  <c r="Q50" i="2" s="1"/>
  <c r="G24" i="2"/>
  <c r="H24" i="2" s="1"/>
  <c r="J90" i="1"/>
  <c r="J93" i="1" s="1"/>
  <c r="E53" i="2"/>
  <c r="N27" i="2" l="1"/>
  <c r="F81" i="1"/>
  <c r="S7" i="1" s="1"/>
  <c r="M55" i="1"/>
  <c r="S6" i="1" s="1"/>
  <c r="F55" i="1"/>
  <c r="S5" i="1" s="1"/>
  <c r="P21" i="2" l="1"/>
  <c r="Q21" i="2" s="1"/>
  <c r="G21" i="2"/>
  <c r="H21" i="2" s="1"/>
  <c r="P23" i="2"/>
  <c r="Q23" i="2" s="1"/>
  <c r="P49" i="2"/>
  <c r="Q49" i="2" s="1"/>
  <c r="G23" i="2"/>
  <c r="H23" i="2" s="1"/>
  <c r="G49" i="2"/>
  <c r="H49" i="2" s="1"/>
  <c r="G22" i="2"/>
  <c r="H22" i="2" s="1"/>
  <c r="P22" i="2"/>
  <c r="Q22" i="2" s="1"/>
  <c r="P48" i="2"/>
  <c r="Q48" i="2" s="1"/>
  <c r="C90" i="1"/>
  <c r="C93" i="1" s="1"/>
  <c r="C64" i="1"/>
  <c r="C67" i="1" s="1"/>
  <c r="J64" i="1"/>
  <c r="J67" i="1" s="1"/>
  <c r="M29" i="1"/>
  <c r="S4" i="1" s="1"/>
  <c r="G20" i="2" l="1"/>
  <c r="H20" i="2" s="1"/>
  <c r="J38" i="1"/>
  <c r="J41" i="1" s="1"/>
  <c r="S3" i="1"/>
  <c r="G46" i="2" l="1"/>
  <c r="H46" i="2" s="1"/>
  <c r="P45" i="2"/>
  <c r="Q45" i="2" s="1"/>
  <c r="P47" i="2"/>
  <c r="Q47" i="2" s="1"/>
  <c r="P46" i="2"/>
  <c r="Q46" i="2" s="1"/>
  <c r="G47" i="2"/>
  <c r="H47" i="2" s="1"/>
  <c r="G48" i="2"/>
  <c r="H48" i="2" s="1"/>
  <c r="P20" i="2"/>
  <c r="Q20" i="2" s="1"/>
  <c r="G45" i="2"/>
  <c r="H45" i="2" s="1"/>
  <c r="G19" i="2"/>
  <c r="H19" i="2" s="1"/>
  <c r="H25" i="2" s="1"/>
  <c r="P19" i="2"/>
  <c r="Q19" i="2" s="1"/>
  <c r="C38" i="1"/>
  <c r="C41" i="1" s="1"/>
  <c r="Q25" i="2" l="1"/>
  <c r="N30" i="2" s="1"/>
  <c r="N33" i="2" s="1"/>
  <c r="N36" i="2" s="1"/>
  <c r="Q51" i="2"/>
  <c r="N56" i="2" s="1"/>
  <c r="N59" i="2" s="1"/>
  <c r="N62" i="2" s="1"/>
  <c r="H51" i="2" l="1"/>
  <c r="E56" i="2" s="1"/>
  <c r="E59" i="2" s="1"/>
  <c r="E62" i="2" s="1"/>
  <c r="E30" i="2"/>
  <c r="E33" i="2" l="1"/>
  <c r="E36" i="2" s="1"/>
</calcChain>
</file>

<file path=xl/sharedStrings.xml><?xml version="1.0" encoding="utf-8"?>
<sst xmlns="http://schemas.openxmlformats.org/spreadsheetml/2006/main" count="283" uniqueCount="103">
  <si>
    <t>Treatment 1</t>
  </si>
  <si>
    <t>Process</t>
  </si>
  <si>
    <t>Unit Cost</t>
  </si>
  <si>
    <t>Subtotal</t>
  </si>
  <si>
    <t>Units</t>
  </si>
  <si>
    <t>Unit of Measure</t>
  </si>
  <si>
    <t>Expected Life Extension</t>
  </si>
  <si>
    <t>(A)</t>
  </si>
  <si>
    <t>(B)</t>
  </si>
  <si>
    <t>Item #</t>
  </si>
  <si>
    <t>(C) = (A) x (B)</t>
  </si>
  <si>
    <t>Equivalent Annual Cost</t>
  </si>
  <si>
    <t>Treatment 2</t>
  </si>
  <si>
    <t>Treatment 3</t>
  </si>
  <si>
    <t>Total Square Yards</t>
  </si>
  <si>
    <t>(F)</t>
  </si>
  <si>
    <t>Ton</t>
  </si>
  <si>
    <t>Total Cost Per Square Yard</t>
  </si>
  <si>
    <t xml:space="preserve">TOTAL </t>
  </si>
  <si>
    <t xml:space="preserve">D = Sum of (C) </t>
  </si>
  <si>
    <t>(G) = (D) ÷ (F)</t>
  </si>
  <si>
    <t xml:space="preserve">(E) </t>
  </si>
  <si>
    <r>
      <t xml:space="preserve">(H) = (G) 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scheme val="minor"/>
      </rPr>
      <t xml:space="preserve"> (E)</t>
    </r>
  </si>
  <si>
    <t>Treatment 4</t>
  </si>
  <si>
    <t>Treatment 5</t>
  </si>
  <si>
    <t>Treatment 6</t>
  </si>
  <si>
    <t>Miles</t>
  </si>
  <si>
    <t>Life Extension</t>
  </si>
  <si>
    <t>n/a</t>
  </si>
  <si>
    <t>Cost Per Mile</t>
  </si>
  <si>
    <t>Total Cost</t>
  </si>
  <si>
    <t>Equivalent Annual Cost Per Square Yard</t>
  </si>
  <si>
    <t>Lane-Miles</t>
  </si>
  <si>
    <t>Network Approach Comparison</t>
  </si>
  <si>
    <t>Instructions:</t>
  </si>
  <si>
    <t>Notes:</t>
  </si>
  <si>
    <t>- Enter a descriptive name for the treatment for reference (ex. Reclaim &amp; Repave, Shim &amp; Chip Seal, etc.)</t>
  </si>
  <si>
    <t>- Enter the number of miles you plan to treat with each process.</t>
  </si>
  <si>
    <t>SY</t>
  </si>
  <si>
    <t>Crack Seal</t>
  </si>
  <si>
    <t>LS</t>
  </si>
  <si>
    <t>- Expected Life Extension = Number of additional years the treatment will add to the pavement life; the number of years it takes the pavement to return to pre-treatment condition.</t>
  </si>
  <si>
    <t>Strategy 1</t>
  </si>
  <si>
    <t>Strategy 2</t>
  </si>
  <si>
    <t>Strategy 3</t>
  </si>
  <si>
    <t>Strategy 4</t>
  </si>
  <si>
    <t>Treatment</t>
  </si>
  <si>
    <t>- Enter a name for each strategy (ex. Reconstruction, Pavement Preservation, etc.)</t>
  </si>
  <si>
    <t>- Select the processes (previously entered on the Treatments tab) you want to use as part of each strategy.</t>
  </si>
  <si>
    <t>- EAC = Equivalent Annual Cost.    Cost to maintain your network using "X" Strategy.  Total Cost of treatment(s) divided by the Mile Years Preserved = EAC per SY.</t>
  </si>
  <si>
    <t>- EAC = Equivalent Annual Cost.    Cost to maintain your road using "X" Treatment.  Total Cost of treatment divided by the Expected Life Extension = EAC per SY.</t>
  </si>
  <si>
    <t>- Enter the Default Road Width to be used for calculations.</t>
  </si>
  <si>
    <t>feet</t>
  </si>
  <si>
    <t>Tons</t>
  </si>
  <si>
    <t>- Default Road Width (ft)</t>
  </si>
  <si>
    <t>- Square Yards in a Mile</t>
  </si>
  <si>
    <t>- HMA Tons in a Mile at 1"</t>
  </si>
  <si>
    <t>Pavement Treatment Comparison (1 Mile)</t>
  </si>
  <si>
    <t>- Yellow highlighted cells are only input cells required.  All other fields are formula cells that auto calculate based on the inputs.</t>
  </si>
  <si>
    <t>General Calculations &amp; Reference Values</t>
  </si>
  <si>
    <t>- In order to maintain current network level, the Mile-Years Preserved must equal the total miles in your network. Preserving more miles gains ground, while preserving less loses ground.</t>
  </si>
  <si>
    <t>T1 Key</t>
  </si>
  <si>
    <t>T2 Key</t>
  </si>
  <si>
    <t>- Choose the process(es) that will be used in the treatment; as well the Expected Life Extension.</t>
  </si>
  <si>
    <t>Units Per Mile</t>
  </si>
  <si>
    <t>Processes</t>
  </si>
  <si>
    <t>S1 Key</t>
  </si>
  <si>
    <t>S2 Key</t>
  </si>
  <si>
    <t>S3 Key</t>
  </si>
  <si>
    <t>S4 Key</t>
  </si>
  <si>
    <t>Pavement Treatment Processes</t>
  </si>
  <si>
    <t>- Units Per Mile for pre-loaded processes auto-calculate based on the road width set on the Treatments tab.</t>
  </si>
  <si>
    <t>- Yellow highlighted cells and Process drop-down menus are only input cells required.  All other fields are formula cells that auto calculate based on the inputs.</t>
  </si>
  <si>
    <t>- Yellow highlighted cells and Treatment drop-down menus are only input cells required. All other fields are formula cells that auto calculate based on the inputs.</t>
  </si>
  <si>
    <t>- Additional processes beyond the pre-loaded options can be added in the blank yellow lines as desired.</t>
  </si>
  <si>
    <t>HMA (1/4" ave)</t>
  </si>
  <si>
    <t>HMA (1/2" ave)</t>
  </si>
  <si>
    <t>HMA (3/4" ave)</t>
  </si>
  <si>
    <t>HMA (1")</t>
  </si>
  <si>
    <t>HMA (1.25")</t>
  </si>
  <si>
    <t>HMA (1.5")</t>
  </si>
  <si>
    <t>HMA (2.0")</t>
  </si>
  <si>
    <t>HMA (2.5")</t>
  </si>
  <si>
    <t>FDR (Grind, Grade, Compact)</t>
  </si>
  <si>
    <t>- Units Per Mile for additional processes are preset for SY and auto-calculate based on the road width set on the Treatments tab.  If needed, the Unit of Measure and Units Per Mile can be changed to reflect other values.</t>
  </si>
  <si>
    <t>Single Seal</t>
  </si>
  <si>
    <t>Double/High Performance Seal</t>
  </si>
  <si>
    <t>FDR w/ Stabilization</t>
  </si>
  <si>
    <t>Reclaim &amp; Repave</t>
  </si>
  <si>
    <t>Combo Seal/Thin Overlay</t>
  </si>
  <si>
    <t>Crack Seal &amp; Single Seal</t>
  </si>
  <si>
    <t>Repair Strategy</t>
  </si>
  <si>
    <t>Preserve Only Strategy</t>
  </si>
  <si>
    <t>Rehab Strategy</t>
  </si>
  <si>
    <t>Cold Mix (2.5")</t>
  </si>
  <si>
    <t>Cold Mix (2.0")</t>
  </si>
  <si>
    <t>Cold Mix (3.0")</t>
  </si>
  <si>
    <t>Cold Mix &amp; Single Seal</t>
  </si>
  <si>
    <t>Crack Seal &amp; Overlay</t>
  </si>
  <si>
    <t>HMA Shim &amp; Single Seal</t>
  </si>
  <si>
    <t>Hybrid-Preservation Strategy</t>
  </si>
  <si>
    <t>Years Gained</t>
  </si>
  <si>
    <t>Cost Per Year Gained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</si>
</sst>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65">
    <xf numFmtId="0" fontId="0" fillId="0" borderId="0" xfId="0"/>
    <xf numFmtId="0" fontId="8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0" fillId="4" borderId="0" xfId="0" applyFont="1" applyFill="1" applyProtection="1"/>
    <xf numFmtId="0" fontId="8" fillId="4" borderId="0" xfId="0" applyFont="1" applyFill="1" applyAlignment="1" applyProtection="1">
      <alignment horizontal="left" vertical="center"/>
    </xf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166" fontId="0" fillId="4" borderId="0" xfId="0" applyNumberFormat="1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 wrapText="1"/>
    </xf>
    <xf numFmtId="0" fontId="0" fillId="4" borderId="1" xfId="0" applyFill="1" applyBorder="1" applyAlignment="1" applyProtection="1">
      <alignment horizontal="center"/>
    </xf>
    <xf numFmtId="3" fontId="0" fillId="4" borderId="1" xfId="0" applyNumberForma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Alignment="1" applyProtection="1">
      <alignment wrapText="1"/>
    </xf>
    <xf numFmtId="166" fontId="0" fillId="4" borderId="0" xfId="0" applyNumberFormat="1" applyFill="1" applyAlignment="1" applyProtection="1">
      <alignment wrapText="1"/>
    </xf>
    <xf numFmtId="0" fontId="1" fillId="4" borderId="0" xfId="0" applyFont="1" applyFill="1" applyBorder="1" applyAlignment="1" applyProtection="1">
      <alignment vertical="center"/>
    </xf>
    <xf numFmtId="165" fontId="0" fillId="4" borderId="0" xfId="0" applyNumberForma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left" indent="4"/>
    </xf>
    <xf numFmtId="0" fontId="1" fillId="4" borderId="11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165" fontId="1" fillId="4" borderId="11" xfId="0" applyNumberFormat="1" applyFont="1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12" xfId="0" applyFill="1" applyBorder="1" applyProtection="1"/>
    <xf numFmtId="0" fontId="0" fillId="4" borderId="12" xfId="0" applyFill="1" applyBorder="1" applyAlignment="1" applyProtection="1">
      <alignment horizontal="center"/>
    </xf>
    <xf numFmtId="166" fontId="0" fillId="4" borderId="12" xfId="0" applyNumberFormat="1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166" fontId="0" fillId="4" borderId="0" xfId="0" applyNumberFormat="1" applyFill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13" fillId="5" borderId="0" xfId="0" applyFont="1" applyFill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 vertical="center" wrapText="1"/>
    </xf>
    <xf numFmtId="0" fontId="9" fillId="4" borderId="0" xfId="0" applyFont="1" applyFill="1" applyAlignment="1" applyProtection="1">
      <alignment horizontal="left" vertical="center"/>
    </xf>
    <xf numFmtId="0" fontId="0" fillId="4" borderId="0" xfId="0" quotePrefix="1" applyFill="1" applyAlignment="1" applyProtection="1">
      <alignment horizontal="left"/>
    </xf>
    <xf numFmtId="0" fontId="0" fillId="4" borderId="0" xfId="0" applyFill="1" applyAlignment="1" applyProtection="1">
      <alignment horizontal="left"/>
    </xf>
    <xf numFmtId="0" fontId="0" fillId="4" borderId="0" xfId="0" quotePrefix="1" applyFont="1" applyFill="1" applyAlignment="1" applyProtection="1">
      <alignment horizontal="left"/>
    </xf>
    <xf numFmtId="0" fontId="0" fillId="4" borderId="0" xfId="0" applyFont="1" applyFill="1" applyAlignment="1" applyProtection="1">
      <alignment horizontal="left"/>
    </xf>
    <xf numFmtId="3" fontId="13" fillId="4" borderId="0" xfId="0" applyNumberFormat="1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/>
    </xf>
    <xf numFmtId="0" fontId="8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Protection="1"/>
    <xf numFmtId="4" fontId="0" fillId="5" borderId="1" xfId="0" applyNumberFormat="1" applyFill="1" applyBorder="1" applyAlignment="1" applyProtection="1">
      <alignment horizontal="center" shrinkToFit="1"/>
      <protection locked="0"/>
    </xf>
    <xf numFmtId="3" fontId="0" fillId="4" borderId="1" xfId="0" applyNumberFormat="1" applyFill="1" applyBorder="1" applyAlignment="1" applyProtection="1">
      <alignment horizontal="center" shrinkToFit="1"/>
    </xf>
    <xf numFmtId="165" fontId="0" fillId="4" borderId="1" xfId="0" applyNumberFormat="1" applyFill="1" applyBorder="1" applyAlignment="1" applyProtection="1">
      <alignment horizontal="center" shrinkToFit="1"/>
    </xf>
    <xf numFmtId="165" fontId="0" fillId="4" borderId="1" xfId="0" applyNumberFormat="1" applyFont="1" applyFill="1" applyBorder="1" applyAlignment="1" applyProtection="1">
      <alignment horizontal="center" shrinkToFit="1"/>
    </xf>
    <xf numFmtId="4" fontId="0" fillId="5" borderId="4" xfId="0" applyNumberFormat="1" applyFill="1" applyBorder="1" applyAlignment="1" applyProtection="1">
      <alignment horizontal="center" shrinkToFit="1"/>
      <protection locked="0"/>
    </xf>
    <xf numFmtId="4" fontId="2" fillId="2" borderId="1" xfId="0" applyNumberFormat="1" applyFont="1" applyFill="1" applyBorder="1" applyAlignment="1" applyProtection="1">
      <alignment horizontal="center" shrinkToFit="1"/>
    </xf>
    <xf numFmtId="0" fontId="2" fillId="2" borderId="1" xfId="0" applyFont="1" applyFill="1" applyBorder="1" applyAlignment="1" applyProtection="1">
      <alignment horizontal="center" shrinkToFit="1"/>
    </xf>
    <xf numFmtId="3" fontId="2" fillId="2" borderId="1" xfId="0" applyNumberFormat="1" applyFont="1" applyFill="1" applyBorder="1" applyAlignment="1" applyProtection="1">
      <alignment horizontal="center" shrinkToFit="1"/>
    </xf>
    <xf numFmtId="165" fontId="1" fillId="2" borderId="1" xfId="0" applyNumberFormat="1" applyFont="1" applyFill="1" applyBorder="1" applyAlignment="1" applyProtection="1">
      <alignment horizontal="center" vertical="center" shrinkToFit="1"/>
    </xf>
    <xf numFmtId="0" fontId="9" fillId="4" borderId="0" xfId="0" applyFont="1" applyFill="1" applyAlignment="1" applyProtection="1">
      <alignment vertical="center"/>
    </xf>
    <xf numFmtId="0" fontId="1" fillId="4" borderId="1" xfId="0" applyFont="1" applyFill="1" applyBorder="1" applyProtection="1"/>
    <xf numFmtId="0" fontId="1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shrinkToFit="1"/>
    </xf>
    <xf numFmtId="0" fontId="8" fillId="4" borderId="1" xfId="0" applyFont="1" applyFill="1" applyBorder="1" applyAlignment="1" applyProtection="1">
      <alignment vertical="center" shrinkToFit="1"/>
    </xf>
    <xf numFmtId="0" fontId="8" fillId="4" borderId="1" xfId="0" applyFont="1" applyFill="1" applyBorder="1" applyAlignment="1" applyProtection="1">
      <alignment horizontal="center" vertical="center" shrinkToFit="1"/>
    </xf>
    <xf numFmtId="0" fontId="0" fillId="4" borderId="1" xfId="0" applyFont="1" applyFill="1" applyBorder="1" applyAlignment="1" applyProtection="1">
      <alignment vertical="center" shrinkToFit="1"/>
    </xf>
    <xf numFmtId="164" fontId="0" fillId="4" borderId="1" xfId="0" applyNumberFormat="1" applyFill="1" applyBorder="1" applyAlignment="1" applyProtection="1">
      <alignment shrinkToFit="1"/>
    </xf>
    <xf numFmtId="1" fontId="0" fillId="4" borderId="1" xfId="0" applyNumberFormat="1" applyFill="1" applyBorder="1" applyAlignment="1" applyProtection="1">
      <alignment horizontal="center" shrinkToFit="1"/>
    </xf>
    <xf numFmtId="0" fontId="0" fillId="4" borderId="1" xfId="0" applyFill="1" applyBorder="1" applyAlignment="1" applyProtection="1">
      <alignment shrinkToFit="1"/>
    </xf>
    <xf numFmtId="0" fontId="6" fillId="3" borderId="3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shrinkToFit="1"/>
    </xf>
    <xf numFmtId="164" fontId="0" fillId="4" borderId="1" xfId="0" applyNumberFormat="1" applyFill="1" applyBorder="1" applyAlignment="1" applyProtection="1">
      <alignment horizontal="center" shrinkToFit="1"/>
    </xf>
    <xf numFmtId="164" fontId="0" fillId="4" borderId="1" xfId="0" applyNumberFormat="1" applyFont="1" applyFill="1" applyBorder="1" applyAlignment="1" applyProtection="1">
      <alignment horizontal="center" shrinkToFit="1"/>
    </xf>
    <xf numFmtId="0" fontId="0" fillId="4" borderId="1" xfId="0" applyFill="1" applyBorder="1" applyProtection="1"/>
    <xf numFmtId="0" fontId="1" fillId="2" borderId="4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6" fontId="1" fillId="4" borderId="11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3" fontId="1" fillId="4" borderId="1" xfId="0" applyNumberFormat="1" applyFont="1" applyFill="1" applyBorder="1" applyAlignment="1" applyProtection="1">
      <alignment horizontal="center"/>
    </xf>
    <xf numFmtId="44" fontId="1" fillId="4" borderId="1" xfId="1" applyFont="1" applyFill="1" applyBorder="1" applyAlignment="1" applyProtection="1">
      <alignment horizontal="center"/>
    </xf>
    <xf numFmtId="44" fontId="0" fillId="4" borderId="1" xfId="1" applyFont="1" applyFill="1" applyBorder="1" applyAlignment="1" applyProtection="1">
      <alignment horizontal="center"/>
    </xf>
    <xf numFmtId="3" fontId="0" fillId="4" borderId="0" xfId="0" applyNumberFormat="1" applyFill="1" applyAlignment="1" applyProtection="1">
      <alignment horizontal="center"/>
    </xf>
    <xf numFmtId="44" fontId="0" fillId="4" borderId="0" xfId="1" applyFont="1" applyFill="1" applyAlignment="1" applyProtection="1">
      <alignment horizontal="center"/>
    </xf>
    <xf numFmtId="44" fontId="0" fillId="5" borderId="1" xfId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9" fillId="4" borderId="0" xfId="0" applyFont="1" applyFill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4" borderId="0" xfId="0" applyFont="1" applyFill="1" applyProtection="1">
      <protection locked="0"/>
    </xf>
    <xf numFmtId="0" fontId="0" fillId="4" borderId="0" xfId="0" applyFont="1" applyFill="1" applyBorder="1" applyProtection="1"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0" fillId="4" borderId="0" xfId="0" quotePrefix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4" borderId="0" xfId="0" applyFont="1" applyFill="1" applyAlignment="1" applyProtection="1"/>
    <xf numFmtId="0" fontId="0" fillId="5" borderId="1" xfId="0" applyFill="1" applyBorder="1" applyAlignment="1" applyProtection="1">
      <alignment shrinkToFit="1"/>
      <protection locked="0"/>
    </xf>
    <xf numFmtId="0" fontId="0" fillId="4" borderId="0" xfId="0" quotePrefix="1" applyFont="1" applyFill="1" applyAlignment="1" applyProtection="1">
      <alignment horizontal="left" wrapText="1"/>
    </xf>
    <xf numFmtId="0" fontId="9" fillId="4" borderId="0" xfId="0" applyFont="1" applyFill="1" applyAlignment="1" applyProtection="1">
      <alignment horizontal="left" vertical="center"/>
    </xf>
    <xf numFmtId="0" fontId="10" fillId="4" borderId="0" xfId="0" applyFont="1" applyFill="1" applyAlignment="1" applyProtection="1">
      <alignment horizontal="left"/>
    </xf>
    <xf numFmtId="0" fontId="0" fillId="4" borderId="0" xfId="0" quotePrefix="1" applyFont="1" applyFill="1" applyAlignment="1" applyProtection="1">
      <alignment horizontal="left"/>
    </xf>
    <xf numFmtId="0" fontId="0" fillId="4" borderId="0" xfId="0" applyFont="1" applyFill="1" applyAlignment="1" applyProtection="1">
      <alignment horizontal="left"/>
    </xf>
    <xf numFmtId="0" fontId="11" fillId="5" borderId="5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11" fillId="5" borderId="11" xfId="0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 shrinkToFit="1"/>
    </xf>
    <xf numFmtId="164" fontId="1" fillId="2" borderId="9" xfId="0" applyNumberFormat="1" applyFont="1" applyFill="1" applyBorder="1" applyAlignment="1" applyProtection="1">
      <alignment horizontal="center" vertical="center" shrinkToFit="1"/>
    </xf>
    <xf numFmtId="164" fontId="0" fillId="4" borderId="6" xfId="0" applyNumberFormat="1" applyFill="1" applyBorder="1" applyAlignment="1" applyProtection="1">
      <alignment horizontal="center" vertical="center"/>
    </xf>
    <xf numFmtId="164" fontId="0" fillId="4" borderId="7" xfId="0" applyNumberFormat="1" applyFill="1" applyBorder="1" applyAlignment="1" applyProtection="1">
      <alignment horizontal="center" vertical="center"/>
    </xf>
    <xf numFmtId="164" fontId="0" fillId="4" borderId="8" xfId="0" applyNumberFormat="1" applyFill="1" applyBorder="1" applyAlignment="1" applyProtection="1">
      <alignment horizontal="center" vertical="center"/>
    </xf>
    <xf numFmtId="164" fontId="0" fillId="4" borderId="9" xfId="0" applyNumberFormat="1" applyFill="1" applyBorder="1" applyAlignment="1" applyProtection="1">
      <alignment horizontal="center" vertical="center"/>
    </xf>
    <xf numFmtId="164" fontId="1" fillId="4" borderId="6" xfId="0" applyNumberFormat="1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164" fontId="1" fillId="4" borderId="8" xfId="0" applyNumberFormat="1" applyFont="1" applyFill="1" applyBorder="1" applyAlignment="1" applyProtection="1">
      <alignment horizontal="center" vertical="center"/>
    </xf>
    <xf numFmtId="164" fontId="1" fillId="4" borderId="9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/>
    </xf>
    <xf numFmtId="0" fontId="4" fillId="4" borderId="7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0" fillId="4" borderId="0" xfId="0" quotePrefix="1" applyFill="1" applyAlignment="1" applyProtection="1">
      <alignment horizontal="left"/>
    </xf>
    <xf numFmtId="3" fontId="0" fillId="4" borderId="6" xfId="0" applyNumberFormat="1" applyFill="1" applyBorder="1" applyAlignment="1" applyProtection="1">
      <alignment horizontal="center" vertical="center"/>
    </xf>
    <xf numFmtId="3" fontId="0" fillId="4" borderId="7" xfId="0" applyNumberFormat="1" applyFill="1" applyBorder="1" applyAlignment="1" applyProtection="1">
      <alignment horizontal="center" vertical="center"/>
    </xf>
    <xf numFmtId="3" fontId="0" fillId="4" borderId="8" xfId="0" applyNumberFormat="1" applyFill="1" applyBorder="1" applyAlignment="1" applyProtection="1">
      <alignment horizontal="center" vertical="center"/>
    </xf>
    <xf numFmtId="3" fontId="0" fillId="4" borderId="9" xfId="0" applyNumberFormat="1" applyFill="1" applyBorder="1" applyAlignment="1" applyProtection="1">
      <alignment horizontal="center" vertical="center"/>
    </xf>
    <xf numFmtId="1" fontId="0" fillId="5" borderId="6" xfId="0" applyNumberFormat="1" applyFill="1" applyBorder="1" applyAlignment="1" applyProtection="1">
      <alignment horizontal="center" vertical="center"/>
      <protection locked="0"/>
    </xf>
    <xf numFmtId="1" fontId="0" fillId="5" borderId="7" xfId="0" applyNumberFormat="1" applyFill="1" applyBorder="1" applyAlignment="1" applyProtection="1">
      <alignment horizontal="center" vertical="center"/>
      <protection locked="0"/>
    </xf>
    <xf numFmtId="1" fontId="0" fillId="5" borderId="8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shrinkToFit="1"/>
    </xf>
    <xf numFmtId="0" fontId="0" fillId="4" borderId="13" xfId="0" applyFill="1" applyBorder="1" applyAlignment="1" applyProtection="1">
      <alignment horizontal="center" shrinkToFi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166" fontId="5" fillId="3" borderId="4" xfId="0" applyNumberFormat="1" applyFont="1" applyFill="1" applyBorder="1" applyAlignment="1" applyProtection="1">
      <alignment horizontal="center" vertical="center" wrapText="1"/>
    </xf>
    <xf numFmtId="166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165" fontId="0" fillId="4" borderId="6" xfId="0" applyNumberFormat="1" applyFill="1" applyBorder="1" applyAlignment="1" applyProtection="1">
      <alignment horizontal="center" vertical="center"/>
    </xf>
    <xf numFmtId="165" fontId="0" fillId="4" borderId="7" xfId="0" applyNumberFormat="1" applyFill="1" applyBorder="1" applyAlignment="1" applyProtection="1">
      <alignment horizontal="center" vertical="center"/>
    </xf>
    <xf numFmtId="165" fontId="0" fillId="4" borderId="8" xfId="0" applyNumberFormat="1" applyFill="1" applyBorder="1" applyAlignment="1" applyProtection="1">
      <alignment horizontal="center" vertical="center"/>
    </xf>
    <xf numFmtId="165" fontId="0" fillId="4" borderId="9" xfId="0" applyNumberFormat="1" applyFill="1" applyBorder="1" applyAlignment="1" applyProtection="1">
      <alignment horizontal="center" vertical="center"/>
    </xf>
    <xf numFmtId="1" fontId="0" fillId="4" borderId="6" xfId="0" applyNumberFormat="1" applyFill="1" applyBorder="1" applyAlignment="1" applyProtection="1">
      <alignment horizontal="center" vertical="center"/>
    </xf>
    <xf numFmtId="1" fontId="0" fillId="4" borderId="7" xfId="0" applyNumberFormat="1" applyFill="1" applyBorder="1" applyAlignment="1" applyProtection="1">
      <alignment horizontal="center" vertical="center"/>
    </xf>
    <xf numFmtId="1" fontId="0" fillId="4" borderId="8" xfId="0" applyNumberFormat="1" applyFill="1" applyBorder="1" applyAlignment="1" applyProtection="1">
      <alignment horizontal="center" vertical="center"/>
    </xf>
    <xf numFmtId="1" fontId="0" fillId="4" borderId="9" xfId="0" applyNumberForma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Q$76" fmlaRange="Processes" noThreeD="1" sel="2" val="0"/>
</file>

<file path=xl/ctrlProps/ctrlProp10.xml><?xml version="1.0" encoding="utf-8"?>
<formControlPr xmlns="http://schemas.microsoft.com/office/spreadsheetml/2009/9/main" objectType="Drop" dropStyle="combo" dx="16" fmlaLink="$O$28" fmlaRange="Processes" noThreeD="1" sel="1" val="0"/>
</file>

<file path=xl/ctrlProps/ctrlProp11.xml><?xml version="1.0" encoding="utf-8"?>
<formControlPr xmlns="http://schemas.microsoft.com/office/spreadsheetml/2009/9/main" objectType="Drop" dropStyle="combo" dx="16" fmlaLink="$Q$24" fmlaRange="Processes" noThreeD="1" sel="11" val="10"/>
</file>

<file path=xl/ctrlProps/ctrlProp12.xml><?xml version="1.0" encoding="utf-8"?>
<formControlPr xmlns="http://schemas.microsoft.com/office/spreadsheetml/2009/9/main" objectType="Drop" dropStyle="combo" dx="16" fmlaLink="$Q$25" fmlaRange="Processes" noThreeD="1" sel="16" val="9"/>
</file>

<file path=xl/ctrlProps/ctrlProp13.xml><?xml version="1.0" encoding="utf-8"?>
<formControlPr xmlns="http://schemas.microsoft.com/office/spreadsheetml/2009/9/main" objectType="Drop" dropStyle="combo" dx="16" fmlaLink="$Q$26" fmlaRange="Processes" noThreeD="1" sel="1" val="0"/>
</file>

<file path=xl/ctrlProps/ctrlProp14.xml><?xml version="1.0" encoding="utf-8"?>
<formControlPr xmlns="http://schemas.microsoft.com/office/spreadsheetml/2009/9/main" objectType="Drop" dropStyle="combo" dx="16" fmlaLink="$Q$27" fmlaRange="Processes" noThreeD="1" sel="1" val="0"/>
</file>

<file path=xl/ctrlProps/ctrlProp15.xml><?xml version="1.0" encoding="utf-8"?>
<formControlPr xmlns="http://schemas.microsoft.com/office/spreadsheetml/2009/9/main" objectType="Drop" dropStyle="combo" dx="16" fmlaLink="$Q$28" fmlaRange="Processes" noThreeD="1" sel="1" val="0"/>
</file>

<file path=xl/ctrlProps/ctrlProp16.xml><?xml version="1.0" encoding="utf-8"?>
<formControlPr xmlns="http://schemas.microsoft.com/office/spreadsheetml/2009/9/main" objectType="Drop" dropStyle="combo" dx="16" fmlaLink="$O$50" fmlaRange="Processes" noThreeD="1" sel="2" val="0"/>
</file>

<file path=xl/ctrlProps/ctrlProp17.xml><?xml version="1.0" encoding="utf-8"?>
<formControlPr xmlns="http://schemas.microsoft.com/office/spreadsheetml/2009/9/main" objectType="Drop" dropStyle="combo" dx="16" fmlaLink="$O$51" fmlaRange="Processes" noThreeD="1" sel="8" val="3"/>
</file>

<file path=xl/ctrlProps/ctrlProp18.xml><?xml version="1.0" encoding="utf-8"?>
<formControlPr xmlns="http://schemas.microsoft.com/office/spreadsheetml/2009/9/main" objectType="Drop" dropStyle="combo" dx="16" fmlaLink="$O$52" fmlaRange="Processes" noThreeD="1" sel="1" val="0"/>
</file>

<file path=xl/ctrlProps/ctrlProp19.xml><?xml version="1.0" encoding="utf-8"?>
<formControlPr xmlns="http://schemas.microsoft.com/office/spreadsheetml/2009/9/main" objectType="Drop" dropStyle="combo" dx="16" fmlaLink="$O$53" fmlaRange="Processes" noThreeD="1" sel="1" val="0"/>
</file>

<file path=xl/ctrlProps/ctrlProp2.xml><?xml version="1.0" encoding="utf-8"?>
<formControlPr xmlns="http://schemas.microsoft.com/office/spreadsheetml/2009/9/main" objectType="Drop" dropStyle="combo" dx="16" fmlaLink="$Q$77" fmlaRange="Processes" noThreeD="1" sel="1" val="0"/>
</file>

<file path=xl/ctrlProps/ctrlProp20.xml><?xml version="1.0" encoding="utf-8"?>
<formControlPr xmlns="http://schemas.microsoft.com/office/spreadsheetml/2009/9/main" objectType="Drop" dropStyle="combo" dx="16" fmlaLink="$O$54" fmlaRange="Processes" noThreeD="1" sel="1" val="0"/>
</file>

<file path=xl/ctrlProps/ctrlProp21.xml><?xml version="1.0" encoding="utf-8"?>
<formControlPr xmlns="http://schemas.microsoft.com/office/spreadsheetml/2009/9/main" objectType="Drop" dropStyle="combo" dx="16" fmlaLink="$Q$50" fmlaRange="Processes" noThreeD="1" sel="4" val="0"/>
</file>

<file path=xl/ctrlProps/ctrlProp22.xml><?xml version="1.0" encoding="utf-8"?>
<formControlPr xmlns="http://schemas.microsoft.com/office/spreadsheetml/2009/9/main" objectType="Drop" dropStyle="combo" dx="16" fmlaLink="$Q$51" fmlaRange="Processes" noThreeD="1" sel="16" val="14"/>
</file>

<file path=xl/ctrlProps/ctrlProp23.xml><?xml version="1.0" encoding="utf-8"?>
<formControlPr xmlns="http://schemas.microsoft.com/office/spreadsheetml/2009/9/main" objectType="Drop" dropStyle="combo" dx="16" fmlaLink="$Q$52" fmlaRange="Processes" noThreeD="1" sel="1" val="0"/>
</file>

<file path=xl/ctrlProps/ctrlProp24.xml><?xml version="1.0" encoding="utf-8"?>
<formControlPr xmlns="http://schemas.microsoft.com/office/spreadsheetml/2009/9/main" objectType="Drop" dropStyle="combo" dx="16" fmlaLink="$Q$53" fmlaRange="Processes" noThreeD="1" sel="1" val="0"/>
</file>

<file path=xl/ctrlProps/ctrlProp25.xml><?xml version="1.0" encoding="utf-8"?>
<formControlPr xmlns="http://schemas.microsoft.com/office/spreadsheetml/2009/9/main" objectType="Drop" dropStyle="combo" dx="16" fmlaLink="$Q$54" fmlaRange="Processes" noThreeD="1" sel="1" val="0"/>
</file>

<file path=xl/ctrlProps/ctrlProp26.xml><?xml version="1.0" encoding="utf-8"?>
<formControlPr xmlns="http://schemas.microsoft.com/office/spreadsheetml/2009/9/main" objectType="Drop" dropStyle="combo" dx="16" fmlaLink="$O$76" fmlaRange="Processes" noThreeD="1" sel="2" val="0"/>
</file>

<file path=xl/ctrlProps/ctrlProp27.xml><?xml version="1.0" encoding="utf-8"?>
<formControlPr xmlns="http://schemas.microsoft.com/office/spreadsheetml/2009/9/main" objectType="Drop" dropStyle="combo" dx="16" fmlaLink="$O$77" fmlaRange="Processes" noThreeD="1" sel="16" val="14"/>
</file>

<file path=xl/ctrlProps/ctrlProp28.xml><?xml version="1.0" encoding="utf-8"?>
<formControlPr xmlns="http://schemas.microsoft.com/office/spreadsheetml/2009/9/main" objectType="Drop" dropStyle="combo" dx="16" fmlaLink="$O$78" fmlaRange="Processes" noThreeD="1" sel="1" val="0"/>
</file>

<file path=xl/ctrlProps/ctrlProp29.xml><?xml version="1.0" encoding="utf-8"?>
<formControlPr xmlns="http://schemas.microsoft.com/office/spreadsheetml/2009/9/main" objectType="Drop" dropStyle="combo" dx="16" fmlaLink="$O$79" fmlaRange="Processes" noThreeD="1" sel="1" val="0"/>
</file>

<file path=xl/ctrlProps/ctrlProp3.xml><?xml version="1.0" encoding="utf-8"?>
<formControlPr xmlns="http://schemas.microsoft.com/office/spreadsheetml/2009/9/main" objectType="Drop" dropStyle="combo" dx="16" fmlaLink="$Q$78" fmlaRange="Processes" noThreeD="1" sel="1" val="0"/>
</file>

<file path=xl/ctrlProps/ctrlProp30.xml><?xml version="1.0" encoding="utf-8"?>
<formControlPr xmlns="http://schemas.microsoft.com/office/spreadsheetml/2009/9/main" objectType="Drop" dropStyle="combo" dx="16" fmlaLink="$O$80" fmlaRange="Processes" noThreeD="1" sel="1" val="0"/>
</file>

<file path=xl/ctrlProps/ctrlProp31.xml><?xml version="1.0" encoding="utf-8"?>
<formControlPr xmlns="http://schemas.microsoft.com/office/spreadsheetml/2009/9/main" objectType="Drop" dropLines="7" dropStyle="combo" dx="16" fmlaLink="$U$50" fmlaRange="Treatments" noThreeD="1" sel="7" val="0"/>
</file>

<file path=xl/ctrlProps/ctrlProp32.xml><?xml version="1.0" encoding="utf-8"?>
<formControlPr xmlns="http://schemas.microsoft.com/office/spreadsheetml/2009/9/main" objectType="Drop" dropLines="7" dropStyle="combo" dx="16" fmlaLink="$U$49" fmlaRange="Treatments" noThreeD="1" sel="6" val="0"/>
</file>

<file path=xl/ctrlProps/ctrlProp33.xml><?xml version="1.0" encoding="utf-8"?>
<formControlPr xmlns="http://schemas.microsoft.com/office/spreadsheetml/2009/9/main" objectType="Drop" dropLines="7" dropStyle="combo" dx="16" fmlaLink="$U$48" fmlaRange="Treatments" noThreeD="1" sel="5" val="0"/>
</file>

<file path=xl/ctrlProps/ctrlProp34.xml><?xml version="1.0" encoding="utf-8"?>
<formControlPr xmlns="http://schemas.microsoft.com/office/spreadsheetml/2009/9/main" objectType="Drop" dropLines="7" dropStyle="combo" dx="16" fmlaLink="$U$47" fmlaRange="Treatments" noThreeD="1" sel="4" val="0"/>
</file>

<file path=xl/ctrlProps/ctrlProp35.xml><?xml version="1.0" encoding="utf-8"?>
<formControlPr xmlns="http://schemas.microsoft.com/office/spreadsheetml/2009/9/main" objectType="Drop" dropLines="7" dropStyle="combo" dx="16" fmlaLink="$U$46" fmlaRange="Treatments" noThreeD="1" sel="3" val="0"/>
</file>

<file path=xl/ctrlProps/ctrlProp36.xml><?xml version="1.0" encoding="utf-8"?>
<formControlPr xmlns="http://schemas.microsoft.com/office/spreadsheetml/2009/9/main" objectType="Drop" dropLines="7" dropStyle="combo" dx="16" fmlaLink="$U$45" fmlaRange="Treatments" noThreeD="1" sel="2" val="0"/>
</file>

<file path=xl/ctrlProps/ctrlProp37.xml><?xml version="1.0" encoding="utf-8"?>
<formControlPr xmlns="http://schemas.microsoft.com/office/spreadsheetml/2009/9/main" objectType="Drop" dropLines="7" dropStyle="combo" dx="16" fmlaLink="$S$24" fmlaRange="Treatments" noThreeD="1" sel="7" val="0"/>
</file>

<file path=xl/ctrlProps/ctrlProp38.xml><?xml version="1.0" encoding="utf-8"?>
<formControlPr xmlns="http://schemas.microsoft.com/office/spreadsheetml/2009/9/main" objectType="Drop" dropLines="7" dropStyle="combo" dx="16" fmlaLink="$S$23" fmlaRange="Treatments" noThreeD="1" sel="6" val="0"/>
</file>

<file path=xl/ctrlProps/ctrlProp39.xml><?xml version="1.0" encoding="utf-8"?>
<formControlPr xmlns="http://schemas.microsoft.com/office/spreadsheetml/2009/9/main" objectType="Drop" dropLines="7" dropStyle="combo" dx="16" fmlaLink="$S$22" fmlaRange="Treatments" noThreeD="1" sel="5" val="0"/>
</file>

<file path=xl/ctrlProps/ctrlProp4.xml><?xml version="1.0" encoding="utf-8"?>
<formControlPr xmlns="http://schemas.microsoft.com/office/spreadsheetml/2009/9/main" objectType="Drop" dropStyle="combo" dx="16" fmlaLink="$Q$79" fmlaRange="Processes" noThreeD="1" sel="1" val="0"/>
</file>

<file path=xl/ctrlProps/ctrlProp40.xml><?xml version="1.0" encoding="utf-8"?>
<formControlPr xmlns="http://schemas.microsoft.com/office/spreadsheetml/2009/9/main" objectType="Drop" dropLines="7" dropStyle="combo" dx="16" fmlaLink="$S$21" fmlaRange="Treatments" noThreeD="1" sel="4" val="0"/>
</file>

<file path=xl/ctrlProps/ctrlProp41.xml><?xml version="1.0" encoding="utf-8"?>
<formControlPr xmlns="http://schemas.microsoft.com/office/spreadsheetml/2009/9/main" objectType="Drop" dropLines="7" dropStyle="combo" dx="16" fmlaLink="$S$20" fmlaRange="Treatments" noThreeD="1" sel="3" val="0"/>
</file>

<file path=xl/ctrlProps/ctrlProp42.xml><?xml version="1.0" encoding="utf-8"?>
<formControlPr xmlns="http://schemas.microsoft.com/office/spreadsheetml/2009/9/main" objectType="Drop" dropLines="7" dropStyle="combo" dx="16" fmlaLink="$S$19" fmlaRange="Treatments" noThreeD="1" sel="2" val="0"/>
</file>

<file path=xl/ctrlProps/ctrlProp43.xml><?xml version="1.0" encoding="utf-8"?>
<formControlPr xmlns="http://schemas.microsoft.com/office/spreadsheetml/2009/9/main" objectType="Drop" dropLines="7" dropStyle="combo" dx="16" fmlaLink="$U$24" fmlaRange="Treatments" noThreeD="1" sel="7" val="0"/>
</file>

<file path=xl/ctrlProps/ctrlProp44.xml><?xml version="1.0" encoding="utf-8"?>
<formControlPr xmlns="http://schemas.microsoft.com/office/spreadsheetml/2009/9/main" objectType="Drop" dropLines="7" dropStyle="combo" dx="16" fmlaLink="$U$23" fmlaRange="Treatments" noThreeD="1" sel="6" val="0"/>
</file>

<file path=xl/ctrlProps/ctrlProp45.xml><?xml version="1.0" encoding="utf-8"?>
<formControlPr xmlns="http://schemas.microsoft.com/office/spreadsheetml/2009/9/main" objectType="Drop" dropLines="7" dropStyle="combo" dx="16" fmlaLink="$U$22" fmlaRange="Treatments" noThreeD="1" sel="5" val="0"/>
</file>

<file path=xl/ctrlProps/ctrlProp46.xml><?xml version="1.0" encoding="utf-8"?>
<formControlPr xmlns="http://schemas.microsoft.com/office/spreadsheetml/2009/9/main" objectType="Drop" dropLines="7" dropStyle="combo" dx="16" fmlaLink="$U$21" fmlaRange="Treatments" noThreeD="1" sel="4" val="0"/>
</file>

<file path=xl/ctrlProps/ctrlProp47.xml><?xml version="1.0" encoding="utf-8"?>
<formControlPr xmlns="http://schemas.microsoft.com/office/spreadsheetml/2009/9/main" objectType="Drop" dropLines="7" dropStyle="combo" dx="16" fmlaLink="$U$20" fmlaRange="Treatments" noThreeD="1" sel="3" val="0"/>
</file>

<file path=xl/ctrlProps/ctrlProp48.xml><?xml version="1.0" encoding="utf-8"?>
<formControlPr xmlns="http://schemas.microsoft.com/office/spreadsheetml/2009/9/main" objectType="Drop" dropLines="7" dropStyle="combo" dx="16" fmlaLink="$U$19" fmlaRange="Treatments" noThreeD="1" sel="2" val="0"/>
</file>

<file path=xl/ctrlProps/ctrlProp49.xml><?xml version="1.0" encoding="utf-8"?>
<formControlPr xmlns="http://schemas.microsoft.com/office/spreadsheetml/2009/9/main" objectType="Drop" dropLines="7" dropStyle="combo" dx="16" fmlaLink="$S$50" fmlaRange="Treatments" noThreeD="1" sel="7" val="0"/>
</file>

<file path=xl/ctrlProps/ctrlProp5.xml><?xml version="1.0" encoding="utf-8"?>
<formControlPr xmlns="http://schemas.microsoft.com/office/spreadsheetml/2009/9/main" objectType="Drop" dropStyle="combo" dx="16" fmlaLink="$Q$80" fmlaRange="Processes" noThreeD="1" sel="1" val="0"/>
</file>

<file path=xl/ctrlProps/ctrlProp50.xml><?xml version="1.0" encoding="utf-8"?>
<formControlPr xmlns="http://schemas.microsoft.com/office/spreadsheetml/2009/9/main" objectType="Drop" dropLines="7" dropStyle="combo" dx="16" fmlaLink="$S$49" fmlaRange="Treatments" noThreeD="1" sel="6" val="0"/>
</file>

<file path=xl/ctrlProps/ctrlProp51.xml><?xml version="1.0" encoding="utf-8"?>
<formControlPr xmlns="http://schemas.microsoft.com/office/spreadsheetml/2009/9/main" objectType="Drop" dropLines="7" dropStyle="combo" dx="16" fmlaLink="$S$48" fmlaRange="Treatments" noThreeD="1" sel="5" val="0"/>
</file>

<file path=xl/ctrlProps/ctrlProp52.xml><?xml version="1.0" encoding="utf-8"?>
<formControlPr xmlns="http://schemas.microsoft.com/office/spreadsheetml/2009/9/main" objectType="Drop" dropLines="7" dropStyle="combo" dx="16" fmlaLink="$S$47" fmlaRange="Treatments" noThreeD="1" sel="4" val="0"/>
</file>

<file path=xl/ctrlProps/ctrlProp53.xml><?xml version="1.0" encoding="utf-8"?>
<formControlPr xmlns="http://schemas.microsoft.com/office/spreadsheetml/2009/9/main" objectType="Drop" dropLines="7" dropStyle="combo" dx="16" fmlaLink="$S$46" fmlaRange="Treatments" noThreeD="1" sel="3" val="0"/>
</file>

<file path=xl/ctrlProps/ctrlProp54.xml><?xml version="1.0" encoding="utf-8"?>
<formControlPr xmlns="http://schemas.microsoft.com/office/spreadsheetml/2009/9/main" objectType="Drop" dropLines="7" dropStyle="combo" dx="16" fmlaLink="$S$45" fmlaRange="Treatments" noThreeD="1" sel="2" val="0"/>
</file>

<file path=xl/ctrlProps/ctrlProp6.xml><?xml version="1.0" encoding="utf-8"?>
<formControlPr xmlns="http://schemas.microsoft.com/office/spreadsheetml/2009/9/main" objectType="Drop" dropStyle="combo" dx="16" fmlaLink="$O$24" fmlaRange="Processes" noThreeD="1" sel="14" val="13"/>
</file>

<file path=xl/ctrlProps/ctrlProp7.xml><?xml version="1.0" encoding="utf-8"?>
<formControlPr xmlns="http://schemas.microsoft.com/office/spreadsheetml/2009/9/main" objectType="Drop" dropStyle="combo" dx="16" fmlaLink="$O$25" fmlaRange="Processes" noThreeD="1" sel="9" val="6"/>
</file>

<file path=xl/ctrlProps/ctrlProp8.xml><?xml version="1.0" encoding="utf-8"?>
<formControlPr xmlns="http://schemas.microsoft.com/office/spreadsheetml/2009/9/main" objectType="Drop" dropStyle="combo" dx="16" fmlaLink="$O$26" fmlaRange="Processes" noThreeD="1" sel="6" val="5"/>
</file>

<file path=xl/ctrlProps/ctrlProp9.xml><?xml version="1.0" encoding="utf-8"?>
<formControlPr xmlns="http://schemas.microsoft.com/office/spreadsheetml/2009/9/main" objectType="Drop" dropStyle="combo" dx="16" fmlaLink="$O$27" fmlaRange="Processes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23</xdr:row>
          <xdr:rowOff>19050</xdr:rowOff>
        </xdr:from>
        <xdr:to>
          <xdr:col>1</xdr:col>
          <xdr:colOff>1647825</xdr:colOff>
          <xdr:row>23</xdr:row>
          <xdr:rowOff>171450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24</xdr:row>
          <xdr:rowOff>19050</xdr:rowOff>
        </xdr:from>
        <xdr:to>
          <xdr:col>1</xdr:col>
          <xdr:colOff>1647825</xdr:colOff>
          <xdr:row>24</xdr:row>
          <xdr:rowOff>171450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25</xdr:row>
          <xdr:rowOff>19050</xdr:rowOff>
        </xdr:from>
        <xdr:to>
          <xdr:col>1</xdr:col>
          <xdr:colOff>1647825</xdr:colOff>
          <xdr:row>25</xdr:row>
          <xdr:rowOff>171450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26</xdr:row>
          <xdr:rowOff>19050</xdr:rowOff>
        </xdr:from>
        <xdr:to>
          <xdr:col>1</xdr:col>
          <xdr:colOff>1647825</xdr:colOff>
          <xdr:row>26</xdr:row>
          <xdr:rowOff>171450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27</xdr:row>
          <xdr:rowOff>19050</xdr:rowOff>
        </xdr:from>
        <xdr:to>
          <xdr:col>1</xdr:col>
          <xdr:colOff>1647825</xdr:colOff>
          <xdr:row>27</xdr:row>
          <xdr:rowOff>171450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23</xdr:row>
          <xdr:rowOff>19050</xdr:rowOff>
        </xdr:from>
        <xdr:to>
          <xdr:col>8</xdr:col>
          <xdr:colOff>1647825</xdr:colOff>
          <xdr:row>23</xdr:row>
          <xdr:rowOff>171450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24</xdr:row>
          <xdr:rowOff>19050</xdr:rowOff>
        </xdr:from>
        <xdr:to>
          <xdr:col>8</xdr:col>
          <xdr:colOff>1647825</xdr:colOff>
          <xdr:row>24</xdr:row>
          <xdr:rowOff>171450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25</xdr:row>
          <xdr:rowOff>19050</xdr:rowOff>
        </xdr:from>
        <xdr:to>
          <xdr:col>8</xdr:col>
          <xdr:colOff>1647825</xdr:colOff>
          <xdr:row>25</xdr:row>
          <xdr:rowOff>171450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26</xdr:row>
          <xdr:rowOff>19050</xdr:rowOff>
        </xdr:from>
        <xdr:to>
          <xdr:col>8</xdr:col>
          <xdr:colOff>1647825</xdr:colOff>
          <xdr:row>26</xdr:row>
          <xdr:rowOff>171450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27</xdr:row>
          <xdr:rowOff>19050</xdr:rowOff>
        </xdr:from>
        <xdr:to>
          <xdr:col>8</xdr:col>
          <xdr:colOff>1647825</xdr:colOff>
          <xdr:row>27</xdr:row>
          <xdr:rowOff>171450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49</xdr:row>
          <xdr:rowOff>19050</xdr:rowOff>
        </xdr:from>
        <xdr:to>
          <xdr:col>1</xdr:col>
          <xdr:colOff>1647825</xdr:colOff>
          <xdr:row>49</xdr:row>
          <xdr:rowOff>171450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50</xdr:row>
          <xdr:rowOff>19050</xdr:rowOff>
        </xdr:from>
        <xdr:to>
          <xdr:col>1</xdr:col>
          <xdr:colOff>1647825</xdr:colOff>
          <xdr:row>50</xdr:row>
          <xdr:rowOff>171450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51</xdr:row>
          <xdr:rowOff>19050</xdr:rowOff>
        </xdr:from>
        <xdr:to>
          <xdr:col>1</xdr:col>
          <xdr:colOff>1647825</xdr:colOff>
          <xdr:row>51</xdr:row>
          <xdr:rowOff>171450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52</xdr:row>
          <xdr:rowOff>19050</xdr:rowOff>
        </xdr:from>
        <xdr:to>
          <xdr:col>1</xdr:col>
          <xdr:colOff>1647825</xdr:colOff>
          <xdr:row>52</xdr:row>
          <xdr:rowOff>171450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53</xdr:row>
          <xdr:rowOff>19050</xdr:rowOff>
        </xdr:from>
        <xdr:to>
          <xdr:col>1</xdr:col>
          <xdr:colOff>1647825</xdr:colOff>
          <xdr:row>53</xdr:row>
          <xdr:rowOff>171450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49</xdr:row>
          <xdr:rowOff>19050</xdr:rowOff>
        </xdr:from>
        <xdr:to>
          <xdr:col>8</xdr:col>
          <xdr:colOff>1647825</xdr:colOff>
          <xdr:row>49</xdr:row>
          <xdr:rowOff>171450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50</xdr:row>
          <xdr:rowOff>19050</xdr:rowOff>
        </xdr:from>
        <xdr:to>
          <xdr:col>8</xdr:col>
          <xdr:colOff>1647825</xdr:colOff>
          <xdr:row>50</xdr:row>
          <xdr:rowOff>171450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51</xdr:row>
          <xdr:rowOff>19050</xdr:rowOff>
        </xdr:from>
        <xdr:to>
          <xdr:col>8</xdr:col>
          <xdr:colOff>1647825</xdr:colOff>
          <xdr:row>51</xdr:row>
          <xdr:rowOff>171450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52</xdr:row>
          <xdr:rowOff>19050</xdr:rowOff>
        </xdr:from>
        <xdr:to>
          <xdr:col>8</xdr:col>
          <xdr:colOff>1647825</xdr:colOff>
          <xdr:row>52</xdr:row>
          <xdr:rowOff>171450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53</xdr:row>
          <xdr:rowOff>19050</xdr:rowOff>
        </xdr:from>
        <xdr:to>
          <xdr:col>8</xdr:col>
          <xdr:colOff>1647825</xdr:colOff>
          <xdr:row>53</xdr:row>
          <xdr:rowOff>171450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75</xdr:row>
          <xdr:rowOff>19050</xdr:rowOff>
        </xdr:from>
        <xdr:to>
          <xdr:col>1</xdr:col>
          <xdr:colOff>1647825</xdr:colOff>
          <xdr:row>75</xdr:row>
          <xdr:rowOff>171450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76</xdr:row>
          <xdr:rowOff>19050</xdr:rowOff>
        </xdr:from>
        <xdr:to>
          <xdr:col>1</xdr:col>
          <xdr:colOff>1647825</xdr:colOff>
          <xdr:row>76</xdr:row>
          <xdr:rowOff>171450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77</xdr:row>
          <xdr:rowOff>19050</xdr:rowOff>
        </xdr:from>
        <xdr:to>
          <xdr:col>1</xdr:col>
          <xdr:colOff>1647825</xdr:colOff>
          <xdr:row>77</xdr:row>
          <xdr:rowOff>171450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78</xdr:row>
          <xdr:rowOff>19050</xdr:rowOff>
        </xdr:from>
        <xdr:to>
          <xdr:col>1</xdr:col>
          <xdr:colOff>1647825</xdr:colOff>
          <xdr:row>78</xdr:row>
          <xdr:rowOff>171450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79</xdr:row>
          <xdr:rowOff>19050</xdr:rowOff>
        </xdr:from>
        <xdr:to>
          <xdr:col>1</xdr:col>
          <xdr:colOff>1647825</xdr:colOff>
          <xdr:row>79</xdr:row>
          <xdr:rowOff>171450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75</xdr:row>
          <xdr:rowOff>19050</xdr:rowOff>
        </xdr:from>
        <xdr:to>
          <xdr:col>8</xdr:col>
          <xdr:colOff>1647825</xdr:colOff>
          <xdr:row>75</xdr:row>
          <xdr:rowOff>171450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76</xdr:row>
          <xdr:rowOff>19050</xdr:rowOff>
        </xdr:from>
        <xdr:to>
          <xdr:col>8</xdr:col>
          <xdr:colOff>1647825</xdr:colOff>
          <xdr:row>76</xdr:row>
          <xdr:rowOff>171450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77</xdr:row>
          <xdr:rowOff>19050</xdr:rowOff>
        </xdr:from>
        <xdr:to>
          <xdr:col>8</xdr:col>
          <xdr:colOff>1647825</xdr:colOff>
          <xdr:row>77</xdr:row>
          <xdr:rowOff>171450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78</xdr:row>
          <xdr:rowOff>19050</xdr:rowOff>
        </xdr:from>
        <xdr:to>
          <xdr:col>8</xdr:col>
          <xdr:colOff>1647825</xdr:colOff>
          <xdr:row>78</xdr:row>
          <xdr:rowOff>171450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79</xdr:row>
          <xdr:rowOff>19050</xdr:rowOff>
        </xdr:from>
        <xdr:to>
          <xdr:col>8</xdr:col>
          <xdr:colOff>1647825</xdr:colOff>
          <xdr:row>79</xdr:row>
          <xdr:rowOff>171450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49</xdr:row>
          <xdr:rowOff>19050</xdr:rowOff>
        </xdr:from>
        <xdr:to>
          <xdr:col>2</xdr:col>
          <xdr:colOff>819150</xdr:colOff>
          <xdr:row>49</xdr:row>
          <xdr:rowOff>171450</xdr:rowOff>
        </xdr:to>
        <xdr:sp macro="" textlink="">
          <xdr:nvSpPr>
            <xdr:cNvPr id="2106" name="Drop Dow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48</xdr:row>
          <xdr:rowOff>19050</xdr:rowOff>
        </xdr:from>
        <xdr:to>
          <xdr:col>2</xdr:col>
          <xdr:colOff>819150</xdr:colOff>
          <xdr:row>48</xdr:row>
          <xdr:rowOff>171450</xdr:rowOff>
        </xdr:to>
        <xdr:sp macro="" textlink="">
          <xdr:nvSpPr>
            <xdr:cNvPr id="2107" name="Drop Dow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47</xdr:row>
          <xdr:rowOff>19050</xdr:rowOff>
        </xdr:from>
        <xdr:to>
          <xdr:col>2</xdr:col>
          <xdr:colOff>819150</xdr:colOff>
          <xdr:row>47</xdr:row>
          <xdr:rowOff>171450</xdr:rowOff>
        </xdr:to>
        <xdr:sp macro="" textlink="">
          <xdr:nvSpPr>
            <xdr:cNvPr id="2108" name="Drop Dow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46</xdr:row>
          <xdr:rowOff>19050</xdr:rowOff>
        </xdr:from>
        <xdr:to>
          <xdr:col>2</xdr:col>
          <xdr:colOff>819150</xdr:colOff>
          <xdr:row>46</xdr:row>
          <xdr:rowOff>171450</xdr:rowOff>
        </xdr:to>
        <xdr:sp macro="" textlink="">
          <xdr:nvSpPr>
            <xdr:cNvPr id="2109" name="Drop Dow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45</xdr:row>
          <xdr:rowOff>19050</xdr:rowOff>
        </xdr:from>
        <xdr:to>
          <xdr:col>2</xdr:col>
          <xdr:colOff>819150</xdr:colOff>
          <xdr:row>45</xdr:row>
          <xdr:rowOff>171450</xdr:rowOff>
        </xdr:to>
        <xdr:sp macro="" textlink="">
          <xdr:nvSpPr>
            <xdr:cNvPr id="2110" name="Drop Dow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44</xdr:row>
          <xdr:rowOff>28575</xdr:rowOff>
        </xdr:from>
        <xdr:to>
          <xdr:col>2</xdr:col>
          <xdr:colOff>819150</xdr:colOff>
          <xdr:row>44</xdr:row>
          <xdr:rowOff>180975</xdr:rowOff>
        </xdr:to>
        <xdr:sp macro="" textlink="">
          <xdr:nvSpPr>
            <xdr:cNvPr id="2111" name="Drop Down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49</xdr:row>
          <xdr:rowOff>19050</xdr:rowOff>
        </xdr:from>
        <xdr:to>
          <xdr:col>11</xdr:col>
          <xdr:colOff>819150</xdr:colOff>
          <xdr:row>49</xdr:row>
          <xdr:rowOff>171450</xdr:rowOff>
        </xdr:to>
        <xdr:sp macro="" textlink="">
          <xdr:nvSpPr>
            <xdr:cNvPr id="2115" name="Drop Down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48</xdr:row>
          <xdr:rowOff>19050</xdr:rowOff>
        </xdr:from>
        <xdr:to>
          <xdr:col>11</xdr:col>
          <xdr:colOff>819150</xdr:colOff>
          <xdr:row>48</xdr:row>
          <xdr:rowOff>171450</xdr:rowOff>
        </xdr:to>
        <xdr:sp macro="" textlink="">
          <xdr:nvSpPr>
            <xdr:cNvPr id="2116" name="Drop Down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47</xdr:row>
          <xdr:rowOff>19050</xdr:rowOff>
        </xdr:from>
        <xdr:to>
          <xdr:col>11</xdr:col>
          <xdr:colOff>819150</xdr:colOff>
          <xdr:row>47</xdr:row>
          <xdr:rowOff>171450</xdr:rowOff>
        </xdr:to>
        <xdr:sp macro="" textlink="">
          <xdr:nvSpPr>
            <xdr:cNvPr id="2117" name="Drop Down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46</xdr:row>
          <xdr:rowOff>19050</xdr:rowOff>
        </xdr:from>
        <xdr:to>
          <xdr:col>11</xdr:col>
          <xdr:colOff>819150</xdr:colOff>
          <xdr:row>46</xdr:row>
          <xdr:rowOff>171450</xdr:rowOff>
        </xdr:to>
        <xdr:sp macro="" textlink="">
          <xdr:nvSpPr>
            <xdr:cNvPr id="2118" name="Drop Down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45</xdr:row>
          <xdr:rowOff>19050</xdr:rowOff>
        </xdr:from>
        <xdr:to>
          <xdr:col>11</xdr:col>
          <xdr:colOff>819150</xdr:colOff>
          <xdr:row>45</xdr:row>
          <xdr:rowOff>171450</xdr:rowOff>
        </xdr:to>
        <xdr:sp macro="" textlink="">
          <xdr:nvSpPr>
            <xdr:cNvPr id="2120" name="Drop Down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44</xdr:row>
          <xdr:rowOff>28575</xdr:rowOff>
        </xdr:from>
        <xdr:to>
          <xdr:col>11</xdr:col>
          <xdr:colOff>819150</xdr:colOff>
          <xdr:row>44</xdr:row>
          <xdr:rowOff>180975</xdr:rowOff>
        </xdr:to>
        <xdr:sp macro="" textlink="">
          <xdr:nvSpPr>
            <xdr:cNvPr id="2121" name="Drop Down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23</xdr:row>
          <xdr:rowOff>19050</xdr:rowOff>
        </xdr:from>
        <xdr:to>
          <xdr:col>11</xdr:col>
          <xdr:colOff>819150</xdr:colOff>
          <xdr:row>23</xdr:row>
          <xdr:rowOff>171450</xdr:rowOff>
        </xdr:to>
        <xdr:sp macro="" textlink="">
          <xdr:nvSpPr>
            <xdr:cNvPr id="2122" name="Drop Down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22</xdr:row>
          <xdr:rowOff>19050</xdr:rowOff>
        </xdr:from>
        <xdr:to>
          <xdr:col>11</xdr:col>
          <xdr:colOff>819150</xdr:colOff>
          <xdr:row>22</xdr:row>
          <xdr:rowOff>171450</xdr:rowOff>
        </xdr:to>
        <xdr:sp macro="" textlink="">
          <xdr:nvSpPr>
            <xdr:cNvPr id="2123" name="Drop Down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21</xdr:row>
          <xdr:rowOff>19050</xdr:rowOff>
        </xdr:from>
        <xdr:to>
          <xdr:col>11</xdr:col>
          <xdr:colOff>819150</xdr:colOff>
          <xdr:row>21</xdr:row>
          <xdr:rowOff>171450</xdr:rowOff>
        </xdr:to>
        <xdr:sp macro="" textlink="">
          <xdr:nvSpPr>
            <xdr:cNvPr id="2124" name="Drop Down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20</xdr:row>
          <xdr:rowOff>19050</xdr:rowOff>
        </xdr:from>
        <xdr:to>
          <xdr:col>11</xdr:col>
          <xdr:colOff>819150</xdr:colOff>
          <xdr:row>20</xdr:row>
          <xdr:rowOff>171450</xdr:rowOff>
        </xdr:to>
        <xdr:sp macro="" textlink="">
          <xdr:nvSpPr>
            <xdr:cNvPr id="2125" name="Drop Down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19</xdr:row>
          <xdr:rowOff>19050</xdr:rowOff>
        </xdr:from>
        <xdr:to>
          <xdr:col>11</xdr:col>
          <xdr:colOff>819150</xdr:colOff>
          <xdr:row>19</xdr:row>
          <xdr:rowOff>171450</xdr:rowOff>
        </xdr:to>
        <xdr:sp macro="" textlink="">
          <xdr:nvSpPr>
            <xdr:cNvPr id="2126" name="Drop Down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</xdr:colOff>
          <xdr:row>18</xdr:row>
          <xdr:rowOff>28575</xdr:rowOff>
        </xdr:from>
        <xdr:to>
          <xdr:col>11</xdr:col>
          <xdr:colOff>819150</xdr:colOff>
          <xdr:row>18</xdr:row>
          <xdr:rowOff>180975</xdr:rowOff>
        </xdr:to>
        <xdr:sp macro="" textlink="">
          <xdr:nvSpPr>
            <xdr:cNvPr id="2127" name="Drop Down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23</xdr:row>
          <xdr:rowOff>19050</xdr:rowOff>
        </xdr:from>
        <xdr:to>
          <xdr:col>2</xdr:col>
          <xdr:colOff>819150</xdr:colOff>
          <xdr:row>23</xdr:row>
          <xdr:rowOff>171450</xdr:rowOff>
        </xdr:to>
        <xdr:sp macro="" textlink="">
          <xdr:nvSpPr>
            <xdr:cNvPr id="2128" name="Drop Down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22</xdr:row>
          <xdr:rowOff>19050</xdr:rowOff>
        </xdr:from>
        <xdr:to>
          <xdr:col>2</xdr:col>
          <xdr:colOff>819150</xdr:colOff>
          <xdr:row>22</xdr:row>
          <xdr:rowOff>171450</xdr:rowOff>
        </xdr:to>
        <xdr:sp macro="" textlink="">
          <xdr:nvSpPr>
            <xdr:cNvPr id="2129" name="Drop Down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21</xdr:row>
          <xdr:rowOff>19050</xdr:rowOff>
        </xdr:from>
        <xdr:to>
          <xdr:col>2</xdr:col>
          <xdr:colOff>819150</xdr:colOff>
          <xdr:row>21</xdr:row>
          <xdr:rowOff>171450</xdr:rowOff>
        </xdr:to>
        <xdr:sp macro="" textlink="">
          <xdr:nvSpPr>
            <xdr:cNvPr id="2130" name="Drop Down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20</xdr:row>
          <xdr:rowOff>19050</xdr:rowOff>
        </xdr:from>
        <xdr:to>
          <xdr:col>2</xdr:col>
          <xdr:colOff>819150</xdr:colOff>
          <xdr:row>20</xdr:row>
          <xdr:rowOff>171450</xdr:rowOff>
        </xdr:to>
        <xdr:sp macro="" textlink="">
          <xdr:nvSpPr>
            <xdr:cNvPr id="2132" name="Drop Down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19</xdr:row>
          <xdr:rowOff>19050</xdr:rowOff>
        </xdr:from>
        <xdr:to>
          <xdr:col>2</xdr:col>
          <xdr:colOff>819150</xdr:colOff>
          <xdr:row>19</xdr:row>
          <xdr:rowOff>171450</xdr:rowOff>
        </xdr:to>
        <xdr:sp macro="" textlink="">
          <xdr:nvSpPr>
            <xdr:cNvPr id="2133" name="Drop Down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18</xdr:row>
          <xdr:rowOff>28575</xdr:rowOff>
        </xdr:from>
        <xdr:to>
          <xdr:col>2</xdr:col>
          <xdr:colOff>819150</xdr:colOff>
          <xdr:row>18</xdr:row>
          <xdr:rowOff>180975</xdr:rowOff>
        </xdr:to>
        <xdr:sp macro="" textlink="">
          <xdr:nvSpPr>
            <xdr:cNvPr id="2135" name="Drop Down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1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26.42578125" style="2" bestFit="1" customWidth="1"/>
    <col min="2" max="2" width="15.28515625" style="3" bestFit="1" customWidth="1"/>
    <col min="3" max="3" width="13.85546875" style="74" bestFit="1" customWidth="1"/>
    <col min="4" max="4" width="10.5703125" style="75" bestFit="1" customWidth="1"/>
    <col min="5" max="16384" width="9.140625" style="2"/>
  </cols>
  <sheetData>
    <row r="1" spans="1:18" s="1" customFormat="1" ht="15" customHeight="1" x14ac:dyDescent="0.25">
      <c r="A1" s="95" t="s">
        <v>70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51"/>
      <c r="O1" s="51"/>
      <c r="P1" s="40"/>
    </row>
    <row r="2" spans="1:18" s="1" customFormat="1" ht="15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51"/>
      <c r="O2" s="51"/>
      <c r="P2" s="40"/>
    </row>
    <row r="3" spans="1:18" s="1" customFormat="1" ht="1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51"/>
      <c r="O3" s="51"/>
      <c r="P3" s="40"/>
    </row>
    <row r="4" spans="1:18" x14ac:dyDescent="0.25">
      <c r="A4" s="96" t="s">
        <v>34</v>
      </c>
      <c r="B4" s="96"/>
      <c r="C4" s="3"/>
      <c r="D4" s="3"/>
      <c r="E4" s="3"/>
      <c r="F4" s="3"/>
      <c r="G4" s="3"/>
      <c r="J4" s="3"/>
      <c r="K4" s="3"/>
      <c r="L4" s="3"/>
      <c r="M4" s="3"/>
      <c r="P4" s="7"/>
    </row>
    <row r="5" spans="1:18" x14ac:dyDescent="0.25">
      <c r="A5" s="97" t="s">
        <v>58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P5" s="7"/>
    </row>
    <row r="6" spans="1:18" x14ac:dyDescent="0.25">
      <c r="A6" s="97" t="s">
        <v>74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37"/>
      <c r="P6" s="7"/>
    </row>
    <row r="7" spans="1:18" s="1" customFormat="1" ht="1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51"/>
      <c r="O7" s="51"/>
      <c r="P7" s="40"/>
    </row>
    <row r="8" spans="1:18" x14ac:dyDescent="0.25">
      <c r="A8" s="96" t="s">
        <v>35</v>
      </c>
      <c r="B8" s="96"/>
      <c r="C8" s="3"/>
      <c r="D8" s="3"/>
      <c r="E8" s="3"/>
      <c r="F8" s="3"/>
      <c r="G8" s="3"/>
      <c r="J8" s="3"/>
      <c r="K8" s="3"/>
      <c r="L8" s="3"/>
      <c r="M8" s="3"/>
      <c r="P8" s="7"/>
      <c r="R8" s="7"/>
    </row>
    <row r="9" spans="1:18" s="4" customFormat="1" x14ac:dyDescent="0.25">
      <c r="A9" s="97" t="s">
        <v>71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P9" s="41"/>
      <c r="R9" s="7"/>
    </row>
    <row r="10" spans="1:18" s="4" customFormat="1" x14ac:dyDescent="0.25">
      <c r="A10" s="94" t="s">
        <v>84</v>
      </c>
      <c r="B10" s="94"/>
      <c r="C10" s="94"/>
      <c r="D10" s="94"/>
      <c r="E10" s="94"/>
      <c r="F10" s="94"/>
      <c r="G10" s="94"/>
      <c r="H10" s="94"/>
      <c r="I10" s="94"/>
      <c r="J10" s="92"/>
      <c r="K10" s="92"/>
      <c r="L10" s="92"/>
      <c r="M10" s="92"/>
      <c r="P10" s="41"/>
      <c r="R10" s="7"/>
    </row>
    <row r="11" spans="1:18" s="4" customFormat="1" x14ac:dyDescent="0.25">
      <c r="A11" s="94"/>
      <c r="B11" s="94"/>
      <c r="C11" s="94"/>
      <c r="D11" s="94"/>
      <c r="E11" s="94"/>
      <c r="F11" s="94"/>
      <c r="G11" s="94"/>
      <c r="H11" s="94"/>
      <c r="I11" s="94"/>
      <c r="J11" s="92"/>
      <c r="K11" s="92"/>
      <c r="L11" s="92"/>
      <c r="M11" s="92"/>
      <c r="P11" s="41"/>
      <c r="R11" s="7"/>
    </row>
    <row r="12" spans="1:18" s="4" customFormat="1" x14ac:dyDescent="0.2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P12" s="41"/>
      <c r="R12" s="7"/>
    </row>
    <row r="13" spans="1:18" x14ac:dyDescent="0.25">
      <c r="A13" s="52" t="s">
        <v>65</v>
      </c>
      <c r="B13" s="70" t="s">
        <v>5</v>
      </c>
      <c r="C13" s="71" t="s">
        <v>64</v>
      </c>
      <c r="D13" s="72" t="s">
        <v>2</v>
      </c>
    </row>
    <row r="14" spans="1:18" hidden="1" x14ac:dyDescent="0.25">
      <c r="A14" s="66"/>
      <c r="B14" s="12"/>
      <c r="C14" s="13"/>
      <c r="D14" s="73"/>
    </row>
    <row r="15" spans="1:18" x14ac:dyDescent="0.25">
      <c r="A15" s="93" t="s">
        <v>39</v>
      </c>
      <c r="B15" s="30" t="s">
        <v>40</v>
      </c>
      <c r="C15" s="91">
        <v>1</v>
      </c>
      <c r="D15" s="76">
        <v>5000</v>
      </c>
    </row>
    <row r="16" spans="1:18" x14ac:dyDescent="0.25">
      <c r="A16" s="93" t="s">
        <v>75</v>
      </c>
      <c r="B16" s="30" t="s">
        <v>16</v>
      </c>
      <c r="C16" s="91">
        <f>Treatments!$C$16*0.25*0.056</f>
        <v>172.48</v>
      </c>
      <c r="D16" s="76">
        <v>80</v>
      </c>
    </row>
    <row r="17" spans="1:4" x14ac:dyDescent="0.25">
      <c r="A17" s="93" t="s">
        <v>76</v>
      </c>
      <c r="B17" s="30" t="s">
        <v>16</v>
      </c>
      <c r="C17" s="91">
        <f>Treatments!$C$16*0.5*0.056</f>
        <v>344.96</v>
      </c>
      <c r="D17" s="76">
        <v>80</v>
      </c>
    </row>
    <row r="18" spans="1:4" x14ac:dyDescent="0.25">
      <c r="A18" s="93" t="s">
        <v>77</v>
      </c>
      <c r="B18" s="30" t="s">
        <v>16</v>
      </c>
      <c r="C18" s="91">
        <f>Treatments!$C$16*0.75*0.056</f>
        <v>517.44000000000005</v>
      </c>
      <c r="D18" s="76">
        <v>80</v>
      </c>
    </row>
    <row r="19" spans="1:4" x14ac:dyDescent="0.25">
      <c r="A19" s="93" t="s">
        <v>78</v>
      </c>
      <c r="B19" s="30" t="s">
        <v>16</v>
      </c>
      <c r="C19" s="91">
        <f>Treatments!$C$16*1*0.056</f>
        <v>689.92</v>
      </c>
      <c r="D19" s="76">
        <v>80</v>
      </c>
    </row>
    <row r="20" spans="1:4" x14ac:dyDescent="0.25">
      <c r="A20" s="93" t="s">
        <v>79</v>
      </c>
      <c r="B20" s="30" t="s">
        <v>16</v>
      </c>
      <c r="C20" s="91">
        <f>Treatments!$C$16*1.25*0.056</f>
        <v>862.4</v>
      </c>
      <c r="D20" s="76">
        <v>80</v>
      </c>
    </row>
    <row r="21" spans="1:4" x14ac:dyDescent="0.25">
      <c r="A21" s="93" t="s">
        <v>80</v>
      </c>
      <c r="B21" s="30" t="s">
        <v>16</v>
      </c>
      <c r="C21" s="91">
        <f>Treatments!$C$16*1.5*0.056</f>
        <v>1034.8800000000001</v>
      </c>
      <c r="D21" s="76">
        <v>80</v>
      </c>
    </row>
    <row r="22" spans="1:4" x14ac:dyDescent="0.25">
      <c r="A22" s="93" t="s">
        <v>81</v>
      </c>
      <c r="B22" s="30" t="s">
        <v>16</v>
      </c>
      <c r="C22" s="91">
        <f>Treatments!$C$16*2*0.056</f>
        <v>1379.84</v>
      </c>
      <c r="D22" s="76">
        <v>80</v>
      </c>
    </row>
    <row r="23" spans="1:4" x14ac:dyDescent="0.25">
      <c r="A23" s="93" t="s">
        <v>82</v>
      </c>
      <c r="B23" s="30" t="s">
        <v>16</v>
      </c>
      <c r="C23" s="91">
        <f>Treatments!$C$16*2.5*0.056</f>
        <v>1724.8</v>
      </c>
      <c r="D23" s="76">
        <v>80</v>
      </c>
    </row>
    <row r="24" spans="1:4" x14ac:dyDescent="0.25">
      <c r="A24" s="93" t="s">
        <v>95</v>
      </c>
      <c r="B24" s="30" t="s">
        <v>16</v>
      </c>
      <c r="C24" s="91">
        <f>Treatments!$C$16*2*0.056</f>
        <v>1379.84</v>
      </c>
      <c r="D24" s="76">
        <v>72</v>
      </c>
    </row>
    <row r="25" spans="1:4" x14ac:dyDescent="0.25">
      <c r="A25" s="93" t="s">
        <v>94</v>
      </c>
      <c r="B25" s="30" t="s">
        <v>16</v>
      </c>
      <c r="C25" s="91">
        <f>Treatments!$C$16*2.5*0.056</f>
        <v>1724.8</v>
      </c>
      <c r="D25" s="76">
        <v>72</v>
      </c>
    </row>
    <row r="26" spans="1:4" x14ac:dyDescent="0.25">
      <c r="A26" s="93" t="s">
        <v>96</v>
      </c>
      <c r="B26" s="30" t="s">
        <v>16</v>
      </c>
      <c r="C26" s="91">
        <f>Treatments!$C$16*3*0.056</f>
        <v>2069.7600000000002</v>
      </c>
      <c r="D26" s="76">
        <v>72</v>
      </c>
    </row>
    <row r="27" spans="1:4" x14ac:dyDescent="0.25">
      <c r="A27" s="93" t="s">
        <v>83</v>
      </c>
      <c r="B27" s="30" t="s">
        <v>38</v>
      </c>
      <c r="C27" s="91">
        <f>Treatments!$C$16</f>
        <v>12320</v>
      </c>
      <c r="D27" s="76">
        <v>3</v>
      </c>
    </row>
    <row r="28" spans="1:4" x14ac:dyDescent="0.25">
      <c r="A28" s="93" t="s">
        <v>87</v>
      </c>
      <c r="B28" s="30" t="s">
        <v>38</v>
      </c>
      <c r="C28" s="91">
        <f>Treatments!$C$16</f>
        <v>12320</v>
      </c>
      <c r="D28" s="76">
        <v>6.25</v>
      </c>
    </row>
    <row r="29" spans="1:4" x14ac:dyDescent="0.25">
      <c r="A29" s="93" t="s">
        <v>85</v>
      </c>
      <c r="B29" s="30" t="s">
        <v>38</v>
      </c>
      <c r="C29" s="91">
        <f>Treatments!$C$16</f>
        <v>12320</v>
      </c>
      <c r="D29" s="76">
        <v>2.5499999999999998</v>
      </c>
    </row>
    <row r="30" spans="1:4" x14ac:dyDescent="0.25">
      <c r="A30" s="93" t="s">
        <v>86</v>
      </c>
      <c r="B30" s="30" t="s">
        <v>38</v>
      </c>
      <c r="C30" s="91">
        <f>Treatments!$C$16</f>
        <v>12320</v>
      </c>
      <c r="D30" s="76">
        <v>4.6500000000000004</v>
      </c>
    </row>
    <row r="31" spans="1:4" x14ac:dyDescent="0.25">
      <c r="A31" s="93" t="s">
        <v>89</v>
      </c>
      <c r="B31" s="30" t="s">
        <v>38</v>
      </c>
      <c r="C31" s="91">
        <f>Treatments!$C$16</f>
        <v>12320</v>
      </c>
      <c r="D31" s="76">
        <v>7</v>
      </c>
    </row>
    <row r="32" spans="1:4" x14ac:dyDescent="0.25">
      <c r="A32" s="93"/>
      <c r="B32" s="30" t="s">
        <v>38</v>
      </c>
      <c r="C32" s="91">
        <f>Treatments!$C$16</f>
        <v>12320</v>
      </c>
      <c r="D32" s="76"/>
    </row>
    <row r="33" spans="1:4" x14ac:dyDescent="0.25">
      <c r="A33" s="93"/>
      <c r="B33" s="30" t="s">
        <v>38</v>
      </c>
      <c r="C33" s="91">
        <f>Treatments!$C$16</f>
        <v>12320</v>
      </c>
      <c r="D33" s="76"/>
    </row>
    <row r="34" spans="1:4" x14ac:dyDescent="0.25">
      <c r="A34" s="93"/>
      <c r="B34" s="30" t="s">
        <v>38</v>
      </c>
      <c r="C34" s="91">
        <f>Treatments!$C$16</f>
        <v>12320</v>
      </c>
      <c r="D34" s="76"/>
    </row>
    <row r="35" spans="1:4" x14ac:dyDescent="0.25">
      <c r="A35" s="93"/>
      <c r="B35" s="30" t="s">
        <v>38</v>
      </c>
      <c r="C35" s="91">
        <f>Treatments!$C$16</f>
        <v>12320</v>
      </c>
      <c r="D35" s="76"/>
    </row>
    <row r="36" spans="1:4" x14ac:dyDescent="0.25">
      <c r="A36" s="93"/>
      <c r="B36" s="30" t="s">
        <v>38</v>
      </c>
      <c r="C36" s="91">
        <f>Treatments!$C$16</f>
        <v>12320</v>
      </c>
      <c r="D36" s="76"/>
    </row>
    <row r="37" spans="1:4" x14ac:dyDescent="0.25">
      <c r="A37" s="93"/>
      <c r="B37" s="30" t="s">
        <v>38</v>
      </c>
      <c r="C37" s="91">
        <f>Treatments!$C$16</f>
        <v>12320</v>
      </c>
      <c r="D37" s="76"/>
    </row>
    <row r="38" spans="1:4" x14ac:dyDescent="0.25">
      <c r="A38" s="93"/>
      <c r="B38" s="30" t="s">
        <v>38</v>
      </c>
      <c r="C38" s="91">
        <f>Treatments!$C$16</f>
        <v>12320</v>
      </c>
      <c r="D38" s="76"/>
    </row>
    <row r="39" spans="1:4" x14ac:dyDescent="0.25">
      <c r="A39" s="93"/>
      <c r="B39" s="30" t="s">
        <v>38</v>
      </c>
      <c r="C39" s="91">
        <f>Treatments!$C$16</f>
        <v>12320</v>
      </c>
      <c r="D39" s="76"/>
    </row>
    <row r="40" spans="1:4" x14ac:dyDescent="0.25">
      <c r="A40" s="93"/>
      <c r="B40" s="30" t="s">
        <v>38</v>
      </c>
      <c r="C40" s="91">
        <f>Treatments!$C$16</f>
        <v>12320</v>
      </c>
      <c r="D40" s="76"/>
    </row>
    <row r="41" spans="1:4" x14ac:dyDescent="0.25">
      <c r="A41" s="93"/>
      <c r="B41" s="30" t="s">
        <v>38</v>
      </c>
      <c r="C41" s="91">
        <f>Treatments!$C$16</f>
        <v>12320</v>
      </c>
      <c r="D41" s="76"/>
    </row>
  </sheetData>
  <sheetProtection algorithmName="SHA-512" hashValue="h2DPrQpNStnwoISK1FQ2eLZYZb0BN5W3i/OJQarzv9uX3XrXib8rfutMDMZzC8qym2dNGoVCp8uT6I4rNcAjvA==" saltValue="19RFHdyjuNZledNT/EfKVg==" spinCount="100000" sheet="1" selectLockedCells="1"/>
  <mergeCells count="7">
    <mergeCell ref="A10:I11"/>
    <mergeCell ref="A1:M2"/>
    <mergeCell ref="A4:B4"/>
    <mergeCell ref="A5:M5"/>
    <mergeCell ref="A8:B8"/>
    <mergeCell ref="A9:M9"/>
    <mergeCell ref="A6:L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03"/>
  <sheetViews>
    <sheetView topLeftCell="A7" zoomScaleNormal="100" workbookViewId="0">
      <selection activeCell="A20" sqref="A20:F20"/>
    </sheetView>
  </sheetViews>
  <sheetFormatPr defaultColWidth="9.140625" defaultRowHeight="15" x14ac:dyDescent="0.25"/>
  <cols>
    <col min="1" max="1" width="7.140625" style="2" customWidth="1"/>
    <col min="2" max="2" width="24.85546875" style="2" bestFit="1" customWidth="1"/>
    <col min="3" max="3" width="10" style="3" customWidth="1"/>
    <col min="4" max="4" width="8.5703125" style="3" customWidth="1"/>
    <col min="5" max="5" width="10.5703125" style="3" customWidth="1"/>
    <col min="6" max="6" width="14.5703125" style="3" customWidth="1"/>
    <col min="7" max="7" width="5" style="3" customWidth="1"/>
    <col min="8" max="8" width="7.140625" style="2" customWidth="1"/>
    <col min="9" max="9" width="24.85546875" style="2" bestFit="1" customWidth="1"/>
    <col min="10" max="10" width="10" style="3" customWidth="1"/>
    <col min="11" max="11" width="8.5703125" style="3" customWidth="1"/>
    <col min="12" max="12" width="10.5703125" style="3" customWidth="1"/>
    <col min="13" max="13" width="14.5703125" style="3" customWidth="1"/>
    <col min="14" max="14" width="9.140625" style="2"/>
    <col min="15" max="15" width="9.140625" style="84" hidden="1" customWidth="1"/>
    <col min="16" max="16" width="9.140625" style="80" hidden="1" customWidth="1"/>
    <col min="17" max="17" width="9.140625" style="84" hidden="1" customWidth="1"/>
    <col min="18" max="18" width="30.85546875" style="7" hidden="1" customWidth="1"/>
    <col min="19" max="19" width="12.85546875" style="2" hidden="1" customWidth="1"/>
    <col min="20" max="20" width="13.5703125" style="2" hidden="1" customWidth="1"/>
    <col min="21" max="16384" width="9.140625" style="2"/>
  </cols>
  <sheetData>
    <row r="1" spans="1:20" s="1" customFormat="1" ht="15" customHeight="1" x14ac:dyDescent="0.25">
      <c r="A1" s="95" t="s">
        <v>57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51"/>
      <c r="O1" s="81"/>
      <c r="P1" s="82"/>
      <c r="Q1" s="83"/>
      <c r="R1" s="52" t="s">
        <v>46</v>
      </c>
      <c r="S1" s="53" t="s">
        <v>29</v>
      </c>
      <c r="T1" s="54" t="s">
        <v>27</v>
      </c>
    </row>
    <row r="2" spans="1:20" s="1" customFormat="1" ht="15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51"/>
      <c r="O2" s="81"/>
      <c r="P2" s="82"/>
      <c r="Q2" s="83"/>
      <c r="R2" s="55"/>
      <c r="S2" s="56"/>
      <c r="T2" s="57"/>
    </row>
    <row r="3" spans="1:20" x14ac:dyDescent="0.25">
      <c r="R3" s="58" t="str">
        <f>A20</f>
        <v>Reclaim &amp; Repave</v>
      </c>
      <c r="S3" s="59">
        <f>F29</f>
        <v>202540.80000000002</v>
      </c>
      <c r="T3" s="60">
        <f>C32</f>
        <v>15</v>
      </c>
    </row>
    <row r="4" spans="1:20" x14ac:dyDescent="0.25">
      <c r="A4" s="96" t="s">
        <v>34</v>
      </c>
      <c r="B4" s="96"/>
      <c r="R4" s="58" t="str">
        <f>H20</f>
        <v>Cold Mix &amp; Single Seal</v>
      </c>
      <c r="S4" s="59">
        <f>M29</f>
        <v>130764.48</v>
      </c>
      <c r="T4" s="60">
        <f>J32</f>
        <v>10</v>
      </c>
    </row>
    <row r="5" spans="1:20" x14ac:dyDescent="0.25">
      <c r="A5" s="97" t="s">
        <v>72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R5" s="61" t="str">
        <f>A46</f>
        <v>Crack Seal &amp; Overlay</v>
      </c>
      <c r="S5" s="59">
        <f>F55</f>
        <v>87790.400000000009</v>
      </c>
      <c r="T5" s="60">
        <f>C58</f>
        <v>8</v>
      </c>
    </row>
    <row r="6" spans="1:20" x14ac:dyDescent="0.25">
      <c r="A6" s="97" t="s">
        <v>51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R6" s="61" t="str">
        <f>H46</f>
        <v>HMA Shim &amp; Single Seal</v>
      </c>
      <c r="S6" s="59">
        <f>M55</f>
        <v>59012.799999999996</v>
      </c>
      <c r="T6" s="60">
        <f>J58</f>
        <v>8</v>
      </c>
    </row>
    <row r="7" spans="1:20" x14ac:dyDescent="0.25">
      <c r="A7" s="97" t="s">
        <v>36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R7" s="61" t="str">
        <f>A72</f>
        <v>Crack Seal &amp; Single Seal</v>
      </c>
      <c r="S7" s="59">
        <f>F81</f>
        <v>36416</v>
      </c>
      <c r="T7" s="60">
        <f>C84</f>
        <v>6</v>
      </c>
    </row>
    <row r="8" spans="1:20" x14ac:dyDescent="0.25">
      <c r="A8" s="123" t="s">
        <v>63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R8" s="61" t="str">
        <f>H72</f>
        <v>Crack Seal</v>
      </c>
      <c r="S8" s="59">
        <f>M81</f>
        <v>5000</v>
      </c>
      <c r="T8" s="60">
        <f>J84</f>
        <v>3</v>
      </c>
    </row>
    <row r="9" spans="1:20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20" x14ac:dyDescent="0.25">
      <c r="A10" s="96" t="s">
        <v>35</v>
      </c>
      <c r="B10" s="96"/>
    </row>
    <row r="11" spans="1:20" s="4" customFormat="1" x14ac:dyDescent="0.25">
      <c r="A11" s="97" t="s">
        <v>41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O11" s="85"/>
      <c r="P11" s="86"/>
      <c r="Q11" s="85"/>
      <c r="R11" s="7"/>
    </row>
    <row r="12" spans="1:20" x14ac:dyDescent="0.25">
      <c r="A12" s="123" t="s">
        <v>50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</row>
    <row r="13" spans="1:20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R13" s="41"/>
    </row>
    <row r="14" spans="1:20" x14ac:dyDescent="0.25">
      <c r="A14" s="96" t="s">
        <v>59</v>
      </c>
      <c r="B14" s="96"/>
      <c r="C14" s="96"/>
      <c r="D14" s="96"/>
    </row>
    <row r="15" spans="1:20" x14ac:dyDescent="0.25">
      <c r="A15" s="97" t="s">
        <v>54</v>
      </c>
      <c r="B15" s="97"/>
      <c r="C15" s="31">
        <v>21</v>
      </c>
      <c r="D15" s="39" t="s">
        <v>52</v>
      </c>
      <c r="E15" s="35"/>
      <c r="F15" s="2"/>
      <c r="G15" s="35"/>
      <c r="H15" s="35"/>
      <c r="I15" s="35"/>
      <c r="J15" s="35"/>
      <c r="K15" s="35"/>
      <c r="L15" s="35"/>
      <c r="M15" s="35"/>
    </row>
    <row r="16" spans="1:20" x14ac:dyDescent="0.25">
      <c r="A16" s="97" t="s">
        <v>55</v>
      </c>
      <c r="B16" s="98"/>
      <c r="C16" s="38">
        <f>(C15*5280)/9</f>
        <v>12320</v>
      </c>
      <c r="D16" s="39" t="s">
        <v>38</v>
      </c>
      <c r="E16" s="35"/>
      <c r="F16" s="35"/>
      <c r="G16" s="35"/>
      <c r="H16" s="35"/>
      <c r="I16" s="35"/>
      <c r="J16" s="35"/>
      <c r="K16" s="35"/>
      <c r="L16" s="35"/>
      <c r="M16" s="35"/>
    </row>
    <row r="17" spans="1:18" x14ac:dyDescent="0.25">
      <c r="A17" s="97" t="s">
        <v>56</v>
      </c>
      <c r="B17" s="98"/>
      <c r="C17" s="38">
        <f>C16*1*0.056</f>
        <v>689.92</v>
      </c>
      <c r="D17" s="39" t="s">
        <v>53</v>
      </c>
      <c r="E17" s="35"/>
      <c r="F17" s="35"/>
      <c r="G17" s="35"/>
      <c r="H17" s="35"/>
      <c r="I17" s="35"/>
      <c r="J17" s="35"/>
      <c r="K17" s="35"/>
      <c r="L17" s="35"/>
      <c r="M17" s="35"/>
    </row>
    <row r="19" spans="1:18" ht="21" x14ac:dyDescent="0.35">
      <c r="A19" s="112" t="s">
        <v>0</v>
      </c>
      <c r="B19" s="113"/>
      <c r="C19" s="113"/>
      <c r="D19" s="113"/>
      <c r="E19" s="113"/>
      <c r="F19" s="114"/>
      <c r="H19" s="112" t="s">
        <v>12</v>
      </c>
      <c r="I19" s="113"/>
      <c r="J19" s="113"/>
      <c r="K19" s="113"/>
      <c r="L19" s="113"/>
      <c r="M19" s="114"/>
    </row>
    <row r="20" spans="1:18" ht="18.75" x14ac:dyDescent="0.3">
      <c r="A20" s="99" t="s">
        <v>88</v>
      </c>
      <c r="B20" s="100"/>
      <c r="C20" s="100"/>
      <c r="D20" s="100"/>
      <c r="E20" s="100"/>
      <c r="F20" s="101"/>
      <c r="H20" s="99" t="s">
        <v>97</v>
      </c>
      <c r="I20" s="100"/>
      <c r="J20" s="100"/>
      <c r="K20" s="100"/>
      <c r="L20" s="100"/>
      <c r="M20" s="101"/>
    </row>
    <row r="21" spans="1:18" x14ac:dyDescent="0.25">
      <c r="A21" s="6"/>
      <c r="B21" s="7"/>
      <c r="C21" s="8"/>
      <c r="D21" s="8"/>
      <c r="E21" s="8"/>
      <c r="F21" s="10"/>
      <c r="H21" s="6"/>
      <c r="I21" s="7"/>
      <c r="J21" s="8"/>
      <c r="K21" s="8"/>
      <c r="L21" s="8"/>
      <c r="M21" s="10"/>
    </row>
    <row r="22" spans="1:18" s="15" customFormat="1" ht="15.75" customHeight="1" x14ac:dyDescent="0.25">
      <c r="A22" s="115" t="s">
        <v>9</v>
      </c>
      <c r="B22" s="115" t="s">
        <v>1</v>
      </c>
      <c r="C22" s="116" t="s">
        <v>5</v>
      </c>
      <c r="D22" s="32" t="s">
        <v>4</v>
      </c>
      <c r="E22" s="32" t="s">
        <v>2</v>
      </c>
      <c r="F22" s="32" t="s">
        <v>3</v>
      </c>
      <c r="G22" s="11"/>
      <c r="H22" s="115" t="s">
        <v>9</v>
      </c>
      <c r="I22" s="115" t="s">
        <v>1</v>
      </c>
      <c r="J22" s="116" t="s">
        <v>5</v>
      </c>
      <c r="K22" s="32" t="s">
        <v>4</v>
      </c>
      <c r="L22" s="32" t="s">
        <v>2</v>
      </c>
      <c r="M22" s="32" t="s">
        <v>3</v>
      </c>
      <c r="O22" s="134" t="s">
        <v>61</v>
      </c>
      <c r="P22" s="78"/>
      <c r="Q22" s="134" t="s">
        <v>62</v>
      </c>
      <c r="R22" s="7"/>
    </row>
    <row r="23" spans="1:18" s="15" customFormat="1" ht="15.75" x14ac:dyDescent="0.25">
      <c r="A23" s="115"/>
      <c r="B23" s="115"/>
      <c r="C23" s="116"/>
      <c r="D23" s="62" t="s">
        <v>7</v>
      </c>
      <c r="E23" s="62" t="s">
        <v>8</v>
      </c>
      <c r="F23" s="62" t="s">
        <v>10</v>
      </c>
      <c r="G23" s="11"/>
      <c r="H23" s="115"/>
      <c r="I23" s="115"/>
      <c r="J23" s="116"/>
      <c r="K23" s="62" t="s">
        <v>7</v>
      </c>
      <c r="L23" s="62" t="s">
        <v>8</v>
      </c>
      <c r="M23" s="62" t="s">
        <v>10</v>
      </c>
      <c r="O23" s="134"/>
      <c r="P23" s="78"/>
      <c r="Q23" s="134"/>
      <c r="R23" s="7"/>
    </row>
    <row r="24" spans="1:18" x14ac:dyDescent="0.25">
      <c r="A24" s="12">
        <v>1</v>
      </c>
      <c r="B24" s="12" t="str">
        <f>IF(O24=1,"",(INDEX(Processes,O24)))</f>
        <v>FDR (Grind, Grade, Compact)</v>
      </c>
      <c r="C24" s="63" t="str">
        <f>IF(B24="","",(VLOOKUP(B24,Processes!$A:$D,2,FALSE)))</f>
        <v>SY</v>
      </c>
      <c r="D24" s="43">
        <f>IF(B24="","",(VLOOKUP(B24,Processes!$A:$D,3,FALSE)))</f>
        <v>12320</v>
      </c>
      <c r="E24" s="64">
        <f>IF(B24="","",(VLOOKUP(B24,Processes!$A:$D,4,FALSE)))</f>
        <v>3</v>
      </c>
      <c r="F24" s="65">
        <f>IF(B24="","",IF(C24="","",IF(D24="","",IF(E24="","",D24*E24))))</f>
        <v>36960</v>
      </c>
      <c r="H24" s="12">
        <v>1</v>
      </c>
      <c r="I24" s="12" t="str">
        <f>IF(Q24=1,"",(INDEX(Processes,Q24)))</f>
        <v>Cold Mix (2.0")</v>
      </c>
      <c r="J24" s="63" t="str">
        <f>IF(I24="","",(VLOOKUP(I24,Processes!$A:$D,2,FALSE)))</f>
        <v>Ton</v>
      </c>
      <c r="K24" s="43">
        <f>IF(I24="","",(VLOOKUP(I24,Processes!$A:$D,3,FALSE)))</f>
        <v>1379.84</v>
      </c>
      <c r="L24" s="64">
        <f>IF(I24="","",(VLOOKUP(I24,Processes!$A:$D,4,FALSE)))</f>
        <v>72</v>
      </c>
      <c r="M24" s="65">
        <f>IF(I24="","",IF(J24="","",IF(K24="","",IF(L24="","",K24*L24))))</f>
        <v>99348.479999999996</v>
      </c>
      <c r="O24" s="79">
        <v>14</v>
      </c>
      <c r="Q24" s="79">
        <v>11</v>
      </c>
      <c r="R24" s="133"/>
    </row>
    <row r="25" spans="1:18" x14ac:dyDescent="0.25">
      <c r="A25" s="12">
        <v>2</v>
      </c>
      <c r="B25" s="12" t="str">
        <f>IF(O25=1,"",(INDEX(Processes,O25)))</f>
        <v>HMA (2.0")</v>
      </c>
      <c r="C25" s="63" t="str">
        <f>IF(B25="","",(VLOOKUP(B25,Processes!$A:$D,2,FALSE)))</f>
        <v>Ton</v>
      </c>
      <c r="D25" s="43">
        <f>IF(B25="","",(VLOOKUP(B25,Processes!$A:$D,3,FALSE)))</f>
        <v>1379.84</v>
      </c>
      <c r="E25" s="64">
        <f>IF(B25="","",(VLOOKUP(B25,Processes!$A:$D,4,FALSE)))</f>
        <v>80</v>
      </c>
      <c r="F25" s="65">
        <f t="shared" ref="F25:F28" si="0">IF(B25="","",IF(C25="","",IF(D25="","",IF(E25="","",D25*E25))))</f>
        <v>110387.2</v>
      </c>
      <c r="H25" s="12">
        <v>2</v>
      </c>
      <c r="I25" s="12" t="str">
        <f>IF(Q25=1,"",(INDEX(Processes,Q25)))</f>
        <v>Single Seal</v>
      </c>
      <c r="J25" s="63" t="str">
        <f>IF(I25="","",(VLOOKUP(I25,Processes!$A:$D,2,FALSE)))</f>
        <v>SY</v>
      </c>
      <c r="K25" s="43">
        <f>IF(I25="","",(VLOOKUP(I25,Processes!$A:$D,3,FALSE)))</f>
        <v>12320</v>
      </c>
      <c r="L25" s="64">
        <f>IF(I25="","",(VLOOKUP(I25,Processes!$A:$D,4,FALSE)))</f>
        <v>2.5499999999999998</v>
      </c>
      <c r="M25" s="65">
        <f t="shared" ref="M25:M28" si="1">IF(I25="","",IF(J25="","",IF(K25="","",IF(L25="","",K25*L25))))</f>
        <v>31415.999999999996</v>
      </c>
      <c r="O25" s="79">
        <v>9</v>
      </c>
      <c r="Q25" s="79">
        <v>16</v>
      </c>
      <c r="R25" s="133"/>
    </row>
    <row r="26" spans="1:18" x14ac:dyDescent="0.25">
      <c r="A26" s="12">
        <v>3</v>
      </c>
      <c r="B26" s="12" t="str">
        <f>IF(O26=1,"",(INDEX(Processes,O26)))</f>
        <v>HMA (1")</v>
      </c>
      <c r="C26" s="63" t="str">
        <f>IF(B26="","",(VLOOKUP(B26,Processes!$A:$D,2,FALSE)))</f>
        <v>Ton</v>
      </c>
      <c r="D26" s="43">
        <f>IF(B26="","",(VLOOKUP(B26,Processes!$A:$D,3,FALSE)))</f>
        <v>689.92</v>
      </c>
      <c r="E26" s="64">
        <f>IF(B26="","",(VLOOKUP(B26,Processes!$A:$D,4,FALSE)))</f>
        <v>80</v>
      </c>
      <c r="F26" s="65">
        <f t="shared" si="0"/>
        <v>55193.599999999999</v>
      </c>
      <c r="H26" s="12">
        <v>3</v>
      </c>
      <c r="I26" s="12" t="str">
        <f>IF(Q26=1,"",(INDEX(Processes,Q26)))</f>
        <v/>
      </c>
      <c r="J26" s="63" t="str">
        <f>IF(I26="","",(VLOOKUP(I26,Processes!$A:$D,2,FALSE)))</f>
        <v/>
      </c>
      <c r="K26" s="43" t="str">
        <f>IF(I26="","",(VLOOKUP(I26,Processes!$A:$D,3,FALSE)))</f>
        <v/>
      </c>
      <c r="L26" s="64" t="str">
        <f>IF(I26="","",(VLOOKUP(I26,Processes!$A:$D,4,FALSE)))</f>
        <v/>
      </c>
      <c r="M26" s="65" t="str">
        <f t="shared" si="1"/>
        <v/>
      </c>
      <c r="O26" s="79">
        <v>6</v>
      </c>
      <c r="Q26" s="79">
        <v>1</v>
      </c>
    </row>
    <row r="27" spans="1:18" x14ac:dyDescent="0.25">
      <c r="A27" s="12">
        <v>4</v>
      </c>
      <c r="B27" s="12" t="str">
        <f>IF(O27=1,"",(INDEX(Processes,O27)))</f>
        <v/>
      </c>
      <c r="C27" s="63" t="str">
        <f>IF(B27="","",(VLOOKUP(B27,Processes!$A:$D,2,FALSE)))</f>
        <v/>
      </c>
      <c r="D27" s="43" t="str">
        <f>IF(B27="","",(VLOOKUP(B27,Processes!$A:$D,3,FALSE)))</f>
        <v/>
      </c>
      <c r="E27" s="64" t="str">
        <f>IF(B27="","",(VLOOKUP(B27,Processes!$A:$D,4,FALSE)))</f>
        <v/>
      </c>
      <c r="F27" s="65" t="str">
        <f t="shared" si="0"/>
        <v/>
      </c>
      <c r="H27" s="12">
        <v>4</v>
      </c>
      <c r="I27" s="12" t="str">
        <f>IF(Q27=1,"",(INDEX(Processes,Q27)))</f>
        <v/>
      </c>
      <c r="J27" s="63" t="str">
        <f>IF(I27="","",(VLOOKUP(I27,Processes!$A:$D,2,FALSE)))</f>
        <v/>
      </c>
      <c r="K27" s="43" t="str">
        <f>IF(I27="","",(VLOOKUP(I27,Processes!$A:$D,3,FALSE)))</f>
        <v/>
      </c>
      <c r="L27" s="64" t="str">
        <f>IF(I27="","",(VLOOKUP(I27,Processes!$A:$D,4,FALSE)))</f>
        <v/>
      </c>
      <c r="M27" s="65" t="str">
        <f t="shared" si="1"/>
        <v/>
      </c>
      <c r="O27" s="79">
        <v>1</v>
      </c>
      <c r="Q27" s="79">
        <v>1</v>
      </c>
    </row>
    <row r="28" spans="1:18" x14ac:dyDescent="0.25">
      <c r="A28" s="12">
        <v>5</v>
      </c>
      <c r="B28" s="12" t="str">
        <f>IF(O28=1,"",(INDEX(Processes,O28)))</f>
        <v/>
      </c>
      <c r="C28" s="63" t="str">
        <f>IF(B28="","",(VLOOKUP(B28,Processes!$A:$D,2,FALSE)))</f>
        <v/>
      </c>
      <c r="D28" s="43" t="str">
        <f>IF(B28="","",(VLOOKUP(B28,Processes!$A:$D,3,FALSE)))</f>
        <v/>
      </c>
      <c r="E28" s="64" t="str">
        <f>IF(B28="","",(VLOOKUP(B28,Processes!$A:$D,4,FALSE)))</f>
        <v/>
      </c>
      <c r="F28" s="65" t="str">
        <f t="shared" si="0"/>
        <v/>
      </c>
      <c r="H28" s="12">
        <v>5</v>
      </c>
      <c r="I28" s="12" t="str">
        <f>IF(Q28=1,"",(INDEX(Processes,Q28)))</f>
        <v/>
      </c>
      <c r="J28" s="63" t="str">
        <f>IF(I28="","",(VLOOKUP(I28,Processes!$A:$D,2,FALSE)))</f>
        <v/>
      </c>
      <c r="K28" s="43" t="str">
        <f>IF(I28="","",(VLOOKUP(I28,Processes!$A:$D,3,FALSE)))</f>
        <v/>
      </c>
      <c r="L28" s="64" t="str">
        <f>IF(I28="","",(VLOOKUP(I28,Processes!$A:$D,4,FALSE)))</f>
        <v/>
      </c>
      <c r="M28" s="65" t="str">
        <f t="shared" si="1"/>
        <v/>
      </c>
      <c r="O28" s="79">
        <v>1</v>
      </c>
      <c r="Q28" s="79">
        <v>1</v>
      </c>
    </row>
    <row r="29" spans="1:18" ht="15.75" x14ac:dyDescent="0.25">
      <c r="A29" s="117" t="s">
        <v>18</v>
      </c>
      <c r="B29" s="118"/>
      <c r="C29" s="118"/>
      <c r="D29" s="118"/>
      <c r="E29" s="119"/>
      <c r="F29" s="102">
        <f>IF(SUM(F24:F27)=0,"",SUM(F24:F27))</f>
        <v>202540.80000000002</v>
      </c>
      <c r="H29" s="117" t="s">
        <v>18</v>
      </c>
      <c r="I29" s="118"/>
      <c r="J29" s="118"/>
      <c r="K29" s="118"/>
      <c r="L29" s="119"/>
      <c r="M29" s="102">
        <f>IF(SUM(M24:M27)=0,"",SUM(M24:M27))</f>
        <v>130764.48</v>
      </c>
    </row>
    <row r="30" spans="1:18" ht="15.75" x14ac:dyDescent="0.25">
      <c r="A30" s="120" t="s">
        <v>19</v>
      </c>
      <c r="B30" s="121"/>
      <c r="C30" s="121"/>
      <c r="D30" s="121"/>
      <c r="E30" s="122"/>
      <c r="F30" s="103"/>
      <c r="H30" s="120" t="s">
        <v>19</v>
      </c>
      <c r="I30" s="121"/>
      <c r="J30" s="121"/>
      <c r="K30" s="121"/>
      <c r="L30" s="122"/>
      <c r="M30" s="103"/>
    </row>
    <row r="31" spans="1:18" x14ac:dyDescent="0.25">
      <c r="A31" s="6"/>
      <c r="B31" s="7"/>
      <c r="C31" s="8"/>
      <c r="D31" s="8"/>
      <c r="E31" s="8"/>
      <c r="F31" s="10"/>
      <c r="H31" s="6"/>
      <c r="I31" s="7"/>
      <c r="J31" s="8"/>
      <c r="K31" s="8"/>
      <c r="L31" s="8"/>
      <c r="M31" s="10"/>
    </row>
    <row r="32" spans="1:18" x14ac:dyDescent="0.25">
      <c r="A32" s="6"/>
      <c r="B32" s="67" t="s">
        <v>6</v>
      </c>
      <c r="C32" s="128">
        <v>15</v>
      </c>
      <c r="D32" s="129"/>
      <c r="E32" s="8"/>
      <c r="F32" s="10"/>
      <c r="H32" s="6"/>
      <c r="I32" s="67" t="s">
        <v>6</v>
      </c>
      <c r="J32" s="128">
        <v>10</v>
      </c>
      <c r="K32" s="129"/>
      <c r="L32" s="8"/>
      <c r="M32" s="10"/>
    </row>
    <row r="33" spans="1:17" x14ac:dyDescent="0.25">
      <c r="A33" s="6"/>
      <c r="B33" s="68" t="s">
        <v>21</v>
      </c>
      <c r="C33" s="130"/>
      <c r="D33" s="131"/>
      <c r="E33" s="8"/>
      <c r="F33" s="10"/>
      <c r="H33" s="6"/>
      <c r="I33" s="68" t="s">
        <v>21</v>
      </c>
      <c r="J33" s="130"/>
      <c r="K33" s="131"/>
      <c r="L33" s="8"/>
      <c r="M33" s="10"/>
    </row>
    <row r="34" spans="1:17" x14ac:dyDescent="0.25">
      <c r="A34" s="6"/>
      <c r="B34" s="8"/>
      <c r="C34" s="8"/>
      <c r="D34" s="8"/>
      <c r="E34" s="8"/>
      <c r="F34" s="10"/>
      <c r="H34" s="6"/>
      <c r="I34" s="8"/>
      <c r="J34" s="8"/>
      <c r="K34" s="8"/>
      <c r="L34" s="8"/>
      <c r="M34" s="10"/>
    </row>
    <row r="35" spans="1:17" x14ac:dyDescent="0.25">
      <c r="A35" s="6"/>
      <c r="B35" s="67" t="s">
        <v>14</v>
      </c>
      <c r="C35" s="124">
        <f>C16</f>
        <v>12320</v>
      </c>
      <c r="D35" s="125"/>
      <c r="E35" s="8"/>
      <c r="F35" s="10"/>
      <c r="H35" s="6"/>
      <c r="I35" s="67" t="s">
        <v>14</v>
      </c>
      <c r="J35" s="124">
        <f>C16</f>
        <v>12320</v>
      </c>
      <c r="K35" s="125"/>
      <c r="L35" s="8"/>
      <c r="M35" s="10"/>
    </row>
    <row r="36" spans="1:17" x14ac:dyDescent="0.25">
      <c r="A36" s="6"/>
      <c r="B36" s="68" t="s">
        <v>15</v>
      </c>
      <c r="C36" s="126"/>
      <c r="D36" s="127"/>
      <c r="E36" s="8"/>
      <c r="F36" s="10"/>
      <c r="H36" s="6"/>
      <c r="I36" s="68" t="s">
        <v>15</v>
      </c>
      <c r="J36" s="126"/>
      <c r="K36" s="127"/>
      <c r="L36" s="8"/>
      <c r="M36" s="10"/>
    </row>
    <row r="37" spans="1:17" x14ac:dyDescent="0.25">
      <c r="A37" s="6"/>
      <c r="B37" s="8"/>
      <c r="C37" s="8"/>
      <c r="D37" s="8"/>
      <c r="E37" s="8"/>
      <c r="F37" s="10"/>
      <c r="H37" s="6"/>
      <c r="I37" s="8"/>
      <c r="J37" s="8"/>
      <c r="K37" s="8"/>
      <c r="L37" s="8"/>
      <c r="M37" s="10"/>
    </row>
    <row r="38" spans="1:17" x14ac:dyDescent="0.25">
      <c r="A38" s="6"/>
      <c r="B38" s="67" t="s">
        <v>17</v>
      </c>
      <c r="C38" s="104">
        <f>IF(F29="","",IF(C35="","",F29/C35))</f>
        <v>16.440000000000001</v>
      </c>
      <c r="D38" s="105"/>
      <c r="E38" s="8"/>
      <c r="F38" s="10"/>
      <c r="H38" s="6"/>
      <c r="I38" s="67" t="s">
        <v>17</v>
      </c>
      <c r="J38" s="104">
        <f>IF(M29="","",IF(J35="","",M29/J35))</f>
        <v>10.613999999999999</v>
      </c>
      <c r="K38" s="105"/>
      <c r="L38" s="8"/>
      <c r="M38" s="10"/>
    </row>
    <row r="39" spans="1:17" x14ac:dyDescent="0.25">
      <c r="A39" s="6"/>
      <c r="B39" s="68" t="s">
        <v>20</v>
      </c>
      <c r="C39" s="106"/>
      <c r="D39" s="107"/>
      <c r="E39" s="8"/>
      <c r="F39" s="10"/>
      <c r="H39" s="6"/>
      <c r="I39" s="68" t="s">
        <v>20</v>
      </c>
      <c r="J39" s="106"/>
      <c r="K39" s="107"/>
      <c r="L39" s="8"/>
      <c r="M39" s="10"/>
    </row>
    <row r="40" spans="1:17" x14ac:dyDescent="0.25">
      <c r="A40" s="6"/>
      <c r="B40" s="8"/>
      <c r="C40" s="8"/>
      <c r="D40" s="8"/>
      <c r="E40" s="8"/>
      <c r="F40" s="10"/>
      <c r="H40" s="6"/>
      <c r="I40" s="8"/>
      <c r="J40" s="8"/>
      <c r="K40" s="8"/>
      <c r="L40" s="8"/>
      <c r="M40" s="10"/>
    </row>
    <row r="41" spans="1:17" x14ac:dyDescent="0.25">
      <c r="A41" s="6"/>
      <c r="B41" s="67" t="s">
        <v>11</v>
      </c>
      <c r="C41" s="108">
        <f>IF(C38="","",IF(C32="","",C38/C32))</f>
        <v>1.0960000000000001</v>
      </c>
      <c r="D41" s="109"/>
      <c r="E41" s="20"/>
      <c r="F41" s="21"/>
      <c r="H41" s="6"/>
      <c r="I41" s="67" t="s">
        <v>11</v>
      </c>
      <c r="J41" s="108">
        <f>IF(J38="","",IF(J32="","",J38/J32))</f>
        <v>1.0613999999999999</v>
      </c>
      <c r="K41" s="109"/>
      <c r="L41" s="20"/>
      <c r="M41" s="21"/>
    </row>
    <row r="42" spans="1:17" x14ac:dyDescent="0.25">
      <c r="A42" s="6"/>
      <c r="B42" s="68" t="s">
        <v>22</v>
      </c>
      <c r="C42" s="110"/>
      <c r="D42" s="111"/>
      <c r="E42" s="22"/>
      <c r="F42" s="23"/>
      <c r="H42" s="6"/>
      <c r="I42" s="68" t="s">
        <v>22</v>
      </c>
      <c r="J42" s="110"/>
      <c r="K42" s="111"/>
      <c r="L42" s="19"/>
      <c r="M42" s="69"/>
    </row>
    <row r="43" spans="1:17" x14ac:dyDescent="0.25">
      <c r="A43" s="24"/>
      <c r="B43" s="25"/>
      <c r="C43" s="26"/>
      <c r="D43" s="26"/>
      <c r="E43" s="26"/>
      <c r="F43" s="28"/>
      <c r="H43" s="24"/>
      <c r="I43" s="25"/>
      <c r="J43" s="26"/>
      <c r="K43" s="26"/>
      <c r="L43" s="26"/>
      <c r="M43" s="28"/>
    </row>
    <row r="44" spans="1:17" x14ac:dyDescent="0.25">
      <c r="A44" s="7"/>
      <c r="B44" s="7"/>
      <c r="C44" s="8"/>
      <c r="D44" s="8"/>
      <c r="E44" s="8"/>
      <c r="F44" s="8"/>
      <c r="H44" s="7"/>
      <c r="I44" s="7"/>
      <c r="J44" s="8"/>
      <c r="K44" s="8"/>
      <c r="L44" s="8"/>
      <c r="M44" s="8"/>
    </row>
    <row r="45" spans="1:17" ht="21" x14ac:dyDescent="0.35">
      <c r="A45" s="112" t="s">
        <v>13</v>
      </c>
      <c r="B45" s="113"/>
      <c r="C45" s="113"/>
      <c r="D45" s="113"/>
      <c r="E45" s="113"/>
      <c r="F45" s="114"/>
      <c r="H45" s="112" t="s">
        <v>23</v>
      </c>
      <c r="I45" s="113"/>
      <c r="J45" s="113"/>
      <c r="K45" s="113"/>
      <c r="L45" s="113"/>
      <c r="M45" s="114"/>
    </row>
    <row r="46" spans="1:17" ht="18.75" x14ac:dyDescent="0.3">
      <c r="A46" s="99" t="s">
        <v>98</v>
      </c>
      <c r="B46" s="100"/>
      <c r="C46" s="100"/>
      <c r="D46" s="100"/>
      <c r="E46" s="100"/>
      <c r="F46" s="101"/>
      <c r="H46" s="99" t="s">
        <v>99</v>
      </c>
      <c r="I46" s="100"/>
      <c r="J46" s="100"/>
      <c r="K46" s="100"/>
      <c r="L46" s="100"/>
      <c r="M46" s="101"/>
    </row>
    <row r="47" spans="1:17" x14ac:dyDescent="0.25">
      <c r="A47" s="6"/>
      <c r="B47" s="7"/>
      <c r="C47" s="8"/>
      <c r="D47" s="8"/>
      <c r="E47" s="8"/>
      <c r="F47" s="10"/>
      <c r="H47" s="6"/>
      <c r="I47" s="7"/>
      <c r="J47" s="8"/>
      <c r="K47" s="8"/>
      <c r="L47" s="8"/>
      <c r="M47" s="10"/>
    </row>
    <row r="48" spans="1:17" ht="15.75" customHeight="1" x14ac:dyDescent="0.25">
      <c r="A48" s="115" t="s">
        <v>9</v>
      </c>
      <c r="B48" s="115" t="s">
        <v>1</v>
      </c>
      <c r="C48" s="116" t="s">
        <v>5</v>
      </c>
      <c r="D48" s="32" t="s">
        <v>4</v>
      </c>
      <c r="E48" s="32" t="s">
        <v>2</v>
      </c>
      <c r="F48" s="32" t="s">
        <v>3</v>
      </c>
      <c r="H48" s="115" t="s">
        <v>9</v>
      </c>
      <c r="I48" s="115" t="s">
        <v>1</v>
      </c>
      <c r="J48" s="116" t="s">
        <v>5</v>
      </c>
      <c r="K48" s="32" t="s">
        <v>4</v>
      </c>
      <c r="L48" s="32" t="s">
        <v>2</v>
      </c>
      <c r="M48" s="32" t="s">
        <v>3</v>
      </c>
      <c r="O48" s="134" t="s">
        <v>61</v>
      </c>
      <c r="P48" s="78"/>
      <c r="Q48" s="134" t="s">
        <v>62</v>
      </c>
    </row>
    <row r="49" spans="1:18" ht="15.75" x14ac:dyDescent="0.25">
      <c r="A49" s="115"/>
      <c r="B49" s="115"/>
      <c r="C49" s="116"/>
      <c r="D49" s="62" t="s">
        <v>7</v>
      </c>
      <c r="E49" s="62" t="s">
        <v>8</v>
      </c>
      <c r="F49" s="62" t="s">
        <v>10</v>
      </c>
      <c r="H49" s="115"/>
      <c r="I49" s="115"/>
      <c r="J49" s="116"/>
      <c r="K49" s="62" t="s">
        <v>7</v>
      </c>
      <c r="L49" s="62" t="s">
        <v>8</v>
      </c>
      <c r="M49" s="62" t="s">
        <v>10</v>
      </c>
      <c r="O49" s="134"/>
      <c r="P49" s="78"/>
      <c r="Q49" s="134"/>
    </row>
    <row r="50" spans="1:18" x14ac:dyDescent="0.25">
      <c r="A50" s="12">
        <v>1</v>
      </c>
      <c r="B50" s="12" t="str">
        <f>IF(O50=1,"",(INDEX(Processes,O50)))</f>
        <v>Crack Seal</v>
      </c>
      <c r="C50" s="63" t="str">
        <f>IF(B50="","",(VLOOKUP(B50,Processes!$A:$D,2,FALSE)))</f>
        <v>LS</v>
      </c>
      <c r="D50" s="43">
        <f>IF(B50="","",(VLOOKUP(B50,Processes!$A:$D,3,FALSE)))</f>
        <v>1</v>
      </c>
      <c r="E50" s="64">
        <f>IF(B50="","",(VLOOKUP(B50,Processes!$A:$D,4,FALSE)))</f>
        <v>5000</v>
      </c>
      <c r="F50" s="65">
        <f>IF(B50="","",IF(C50="","",IF(D50="","",IF(E50="","",D50*E50))))</f>
        <v>5000</v>
      </c>
      <c r="H50" s="12">
        <v>1</v>
      </c>
      <c r="I50" s="12" t="str">
        <f>IF(Q50=1,"",(INDEX(Processes,Q50)))</f>
        <v>HMA (1/2" ave)</v>
      </c>
      <c r="J50" s="63" t="str">
        <f>IF(I50="","",(VLOOKUP(I50,Processes!$A:$D,2,FALSE)))</f>
        <v>Ton</v>
      </c>
      <c r="K50" s="43">
        <f>IF(I50="","",(VLOOKUP(I50,Processes!$A:$D,3,FALSE)))</f>
        <v>344.96</v>
      </c>
      <c r="L50" s="64">
        <f>IF(I50="","",(VLOOKUP(I50,Processes!$A:$D,4,FALSE)))</f>
        <v>80</v>
      </c>
      <c r="M50" s="65">
        <f>IF(I50="","",IF(J50="","",IF(K50="","",IF(L50="","",K50*L50))))</f>
        <v>27596.799999999999</v>
      </c>
      <c r="O50" s="79">
        <v>2</v>
      </c>
      <c r="Q50" s="79">
        <v>4</v>
      </c>
      <c r="R50" s="133"/>
    </row>
    <row r="51" spans="1:18" x14ac:dyDescent="0.25">
      <c r="A51" s="12">
        <v>2</v>
      </c>
      <c r="B51" s="12" t="str">
        <f>IF(O51=1,"",(INDEX(Processes,O51)))</f>
        <v>HMA (1.5")</v>
      </c>
      <c r="C51" s="63" t="str">
        <f>IF(B51="","",(VLOOKUP(B51,Processes!$A:$D,2,FALSE)))</f>
        <v>Ton</v>
      </c>
      <c r="D51" s="43">
        <f>IF(B51="","",(VLOOKUP(B51,Processes!$A:$D,3,FALSE)))</f>
        <v>1034.8800000000001</v>
      </c>
      <c r="E51" s="64">
        <f>IF(B51="","",(VLOOKUP(B51,Processes!$A:$D,4,FALSE)))</f>
        <v>80</v>
      </c>
      <c r="F51" s="65">
        <f t="shared" ref="F51:F54" si="2">IF(B51="","",IF(C51="","",IF(D51="","",IF(E51="","",D51*E51))))</f>
        <v>82790.400000000009</v>
      </c>
      <c r="H51" s="12">
        <v>2</v>
      </c>
      <c r="I51" s="12" t="str">
        <f>IF(Q51=1,"",(INDEX(Processes,Q51)))</f>
        <v>Single Seal</v>
      </c>
      <c r="J51" s="63" t="str">
        <f>IF(I51="","",(VLOOKUP(I51,Processes!$A:$D,2,FALSE)))</f>
        <v>SY</v>
      </c>
      <c r="K51" s="43">
        <f>IF(I51="","",(VLOOKUP(I51,Processes!$A:$D,3,FALSE)))</f>
        <v>12320</v>
      </c>
      <c r="L51" s="64">
        <f>IF(I51="","",(VLOOKUP(I51,Processes!$A:$D,4,FALSE)))</f>
        <v>2.5499999999999998</v>
      </c>
      <c r="M51" s="65">
        <f t="shared" ref="M51:M54" si="3">IF(I51="","",IF(J51="","",IF(K51="","",IF(L51="","",K51*L51))))</f>
        <v>31415.999999999996</v>
      </c>
      <c r="O51" s="79">
        <v>8</v>
      </c>
      <c r="Q51" s="79">
        <v>16</v>
      </c>
      <c r="R51" s="133"/>
    </row>
    <row r="52" spans="1:18" x14ac:dyDescent="0.25">
      <c r="A52" s="12">
        <v>3</v>
      </c>
      <c r="B52" s="12" t="str">
        <f>IF(O52=1,"",(INDEX(Processes,O52)))</f>
        <v/>
      </c>
      <c r="C52" s="63" t="str">
        <f>IF(B52="","",(VLOOKUP(B52,Processes!$A:$D,2,FALSE)))</f>
        <v/>
      </c>
      <c r="D52" s="43" t="str">
        <f>IF(B52="","",(VLOOKUP(B52,Processes!$A:$D,3,FALSE)))</f>
        <v/>
      </c>
      <c r="E52" s="64" t="str">
        <f>IF(B52="","",(VLOOKUP(B52,Processes!$A:$D,4,FALSE)))</f>
        <v/>
      </c>
      <c r="F52" s="65" t="str">
        <f t="shared" si="2"/>
        <v/>
      </c>
      <c r="H52" s="12">
        <v>3</v>
      </c>
      <c r="I52" s="12" t="str">
        <f>IF(Q52=1,"",(INDEX(Processes,Q52)))</f>
        <v/>
      </c>
      <c r="J52" s="63" t="str">
        <f>IF(I52="","",(VLOOKUP(I52,Processes!$A:$D,2,FALSE)))</f>
        <v/>
      </c>
      <c r="K52" s="43" t="str">
        <f>IF(I52="","",(VLOOKUP(I52,Processes!$A:$D,3,FALSE)))</f>
        <v/>
      </c>
      <c r="L52" s="64" t="str">
        <f>IF(I52="","",(VLOOKUP(I52,Processes!$A:$D,4,FALSE)))</f>
        <v/>
      </c>
      <c r="M52" s="65" t="str">
        <f t="shared" si="3"/>
        <v/>
      </c>
      <c r="O52" s="79">
        <v>1</v>
      </c>
      <c r="Q52" s="79">
        <v>1</v>
      </c>
    </row>
    <row r="53" spans="1:18" x14ac:dyDescent="0.25">
      <c r="A53" s="12">
        <v>4</v>
      </c>
      <c r="B53" s="12" t="str">
        <f>IF(O53=1,"",(INDEX(Processes,O53)))</f>
        <v/>
      </c>
      <c r="C53" s="63" t="str">
        <f>IF(B53="","",(VLOOKUP(B53,Processes!$A:$D,2,FALSE)))</f>
        <v/>
      </c>
      <c r="D53" s="43" t="str">
        <f>IF(B53="","",(VLOOKUP(B53,Processes!$A:$D,3,FALSE)))</f>
        <v/>
      </c>
      <c r="E53" s="64" t="str">
        <f>IF(B53="","",(VLOOKUP(B53,Processes!$A:$D,4,FALSE)))</f>
        <v/>
      </c>
      <c r="F53" s="65" t="str">
        <f t="shared" si="2"/>
        <v/>
      </c>
      <c r="H53" s="12">
        <v>4</v>
      </c>
      <c r="I53" s="12" t="str">
        <f>IF(Q53=1,"",(INDEX(Processes,Q53)))</f>
        <v/>
      </c>
      <c r="J53" s="63" t="str">
        <f>IF(I53="","",(VLOOKUP(I53,Processes!$A:$D,2,FALSE)))</f>
        <v/>
      </c>
      <c r="K53" s="43" t="str">
        <f>IF(I53="","",(VLOOKUP(I53,Processes!$A:$D,3,FALSE)))</f>
        <v/>
      </c>
      <c r="L53" s="64" t="str">
        <f>IF(I53="","",(VLOOKUP(I53,Processes!$A:$D,4,FALSE)))</f>
        <v/>
      </c>
      <c r="M53" s="65" t="str">
        <f t="shared" si="3"/>
        <v/>
      </c>
      <c r="O53" s="79">
        <v>1</v>
      </c>
      <c r="Q53" s="79">
        <v>1</v>
      </c>
    </row>
    <row r="54" spans="1:18" x14ac:dyDescent="0.25">
      <c r="A54" s="12">
        <v>5</v>
      </c>
      <c r="B54" s="12" t="str">
        <f>IF(O54=1,"",(INDEX(Processes,O54)))</f>
        <v/>
      </c>
      <c r="C54" s="63" t="str">
        <f>IF(B54="","",(VLOOKUP(B54,Processes!$A:$D,2,FALSE)))</f>
        <v/>
      </c>
      <c r="D54" s="43" t="str">
        <f>IF(B54="","",(VLOOKUP(B54,Processes!$A:$D,3,FALSE)))</f>
        <v/>
      </c>
      <c r="E54" s="64" t="str">
        <f>IF(B54="","",(VLOOKUP(B54,Processes!$A:$D,4,FALSE)))</f>
        <v/>
      </c>
      <c r="F54" s="65" t="str">
        <f t="shared" si="2"/>
        <v/>
      </c>
      <c r="H54" s="12">
        <v>5</v>
      </c>
      <c r="I54" s="12" t="str">
        <f>IF(Q54=1,"",(INDEX(Processes,Q54)))</f>
        <v/>
      </c>
      <c r="J54" s="63" t="str">
        <f>IF(I54="","",(VLOOKUP(I54,Processes!$A:$D,2,FALSE)))</f>
        <v/>
      </c>
      <c r="K54" s="43" t="str">
        <f>IF(I54="","",(VLOOKUP(I54,Processes!$A:$D,3,FALSE)))</f>
        <v/>
      </c>
      <c r="L54" s="64" t="str">
        <f>IF(I54="","",(VLOOKUP(I54,Processes!$A:$D,4,FALSE)))</f>
        <v/>
      </c>
      <c r="M54" s="65" t="str">
        <f t="shared" si="3"/>
        <v/>
      </c>
      <c r="O54" s="79">
        <v>1</v>
      </c>
      <c r="Q54" s="79">
        <v>1</v>
      </c>
    </row>
    <row r="55" spans="1:18" ht="15.75" x14ac:dyDescent="0.25">
      <c r="A55" s="117" t="s">
        <v>18</v>
      </c>
      <c r="B55" s="118"/>
      <c r="C55" s="118"/>
      <c r="D55" s="118"/>
      <c r="E55" s="119"/>
      <c r="F55" s="102">
        <f>IF(SUM(F50:F53)=0,"",SUM(F50:F53))</f>
        <v>87790.400000000009</v>
      </c>
      <c r="H55" s="117" t="s">
        <v>18</v>
      </c>
      <c r="I55" s="118"/>
      <c r="J55" s="118"/>
      <c r="K55" s="118"/>
      <c r="L55" s="119"/>
      <c r="M55" s="102">
        <f>IF(SUM(M50:M53)=0,"",SUM(M50:M53))</f>
        <v>59012.799999999996</v>
      </c>
      <c r="P55" s="84"/>
    </row>
    <row r="56" spans="1:18" ht="15.75" x14ac:dyDescent="0.25">
      <c r="A56" s="120" t="s">
        <v>19</v>
      </c>
      <c r="B56" s="121"/>
      <c r="C56" s="121"/>
      <c r="D56" s="121"/>
      <c r="E56" s="122"/>
      <c r="F56" s="103"/>
      <c r="H56" s="120" t="s">
        <v>19</v>
      </c>
      <c r="I56" s="121"/>
      <c r="J56" s="121"/>
      <c r="K56" s="121"/>
      <c r="L56" s="122"/>
      <c r="M56" s="103"/>
    </row>
    <row r="57" spans="1:18" x14ac:dyDescent="0.25">
      <c r="A57" s="6"/>
      <c r="B57" s="7"/>
      <c r="C57" s="8"/>
      <c r="D57" s="8"/>
      <c r="E57" s="8"/>
      <c r="F57" s="10"/>
      <c r="H57" s="6"/>
      <c r="I57" s="7"/>
      <c r="J57" s="8"/>
      <c r="K57" s="8"/>
      <c r="L57" s="8"/>
      <c r="M57" s="10"/>
    </row>
    <row r="58" spans="1:18" x14ac:dyDescent="0.25">
      <c r="A58" s="6"/>
      <c r="B58" s="67" t="s">
        <v>6</v>
      </c>
      <c r="C58" s="128">
        <v>8</v>
      </c>
      <c r="D58" s="129"/>
      <c r="E58" s="8"/>
      <c r="F58" s="10"/>
      <c r="H58" s="6"/>
      <c r="I58" s="67" t="s">
        <v>6</v>
      </c>
      <c r="J58" s="128">
        <v>8</v>
      </c>
      <c r="K58" s="129"/>
      <c r="L58" s="8"/>
      <c r="M58" s="10"/>
    </row>
    <row r="59" spans="1:18" x14ac:dyDescent="0.25">
      <c r="A59" s="6"/>
      <c r="B59" s="68" t="s">
        <v>21</v>
      </c>
      <c r="C59" s="130"/>
      <c r="D59" s="131"/>
      <c r="E59" s="8"/>
      <c r="F59" s="10"/>
      <c r="H59" s="6"/>
      <c r="I59" s="68" t="s">
        <v>21</v>
      </c>
      <c r="J59" s="130"/>
      <c r="K59" s="131"/>
      <c r="L59" s="8"/>
      <c r="M59" s="10"/>
    </row>
    <row r="60" spans="1:18" x14ac:dyDescent="0.25">
      <c r="A60" s="6"/>
      <c r="B60" s="8"/>
      <c r="C60" s="8"/>
      <c r="D60" s="8"/>
      <c r="E60" s="8"/>
      <c r="F60" s="10"/>
      <c r="H60" s="6"/>
      <c r="I60" s="8"/>
      <c r="J60" s="8"/>
      <c r="K60" s="8"/>
      <c r="L60" s="8"/>
      <c r="M60" s="10"/>
    </row>
    <row r="61" spans="1:18" x14ac:dyDescent="0.25">
      <c r="A61" s="6"/>
      <c r="B61" s="67" t="s">
        <v>14</v>
      </c>
      <c r="C61" s="124">
        <f>C16</f>
        <v>12320</v>
      </c>
      <c r="D61" s="125"/>
      <c r="E61" s="8"/>
      <c r="F61" s="10"/>
      <c r="H61" s="6"/>
      <c r="I61" s="67" t="s">
        <v>14</v>
      </c>
      <c r="J61" s="124">
        <f>C16</f>
        <v>12320</v>
      </c>
      <c r="K61" s="125"/>
      <c r="L61" s="8"/>
      <c r="M61" s="10"/>
    </row>
    <row r="62" spans="1:18" x14ac:dyDescent="0.25">
      <c r="A62" s="6"/>
      <c r="B62" s="68" t="s">
        <v>15</v>
      </c>
      <c r="C62" s="126"/>
      <c r="D62" s="127"/>
      <c r="E62" s="8"/>
      <c r="F62" s="10"/>
      <c r="H62" s="6"/>
      <c r="I62" s="68" t="s">
        <v>15</v>
      </c>
      <c r="J62" s="126"/>
      <c r="K62" s="127"/>
      <c r="L62" s="8"/>
      <c r="M62" s="10"/>
    </row>
    <row r="63" spans="1:18" x14ac:dyDescent="0.25">
      <c r="A63" s="6"/>
      <c r="B63" s="8"/>
      <c r="C63" s="8"/>
      <c r="D63" s="8"/>
      <c r="E63" s="8"/>
      <c r="F63" s="10"/>
      <c r="H63" s="6"/>
      <c r="I63" s="8"/>
      <c r="J63" s="8"/>
      <c r="K63" s="8"/>
      <c r="L63" s="8"/>
      <c r="M63" s="10"/>
    </row>
    <row r="64" spans="1:18" x14ac:dyDescent="0.25">
      <c r="A64" s="6"/>
      <c r="B64" s="67" t="s">
        <v>17</v>
      </c>
      <c r="C64" s="104">
        <f>IF(F55="","",IF(C61="","",F55/C61))</f>
        <v>7.125844155844157</v>
      </c>
      <c r="D64" s="105"/>
      <c r="E64" s="8"/>
      <c r="F64" s="10"/>
      <c r="H64" s="6"/>
      <c r="I64" s="67" t="s">
        <v>17</v>
      </c>
      <c r="J64" s="104">
        <f>IF(M55="","",IF(J61="","",M55/J61))</f>
        <v>4.79</v>
      </c>
      <c r="K64" s="105"/>
      <c r="L64" s="8"/>
      <c r="M64" s="10"/>
    </row>
    <row r="65" spans="1:18" x14ac:dyDescent="0.25">
      <c r="A65" s="6"/>
      <c r="B65" s="68" t="s">
        <v>20</v>
      </c>
      <c r="C65" s="106"/>
      <c r="D65" s="107"/>
      <c r="E65" s="8"/>
      <c r="F65" s="10"/>
      <c r="H65" s="6"/>
      <c r="I65" s="68" t="s">
        <v>20</v>
      </c>
      <c r="J65" s="106"/>
      <c r="K65" s="107"/>
      <c r="L65" s="8"/>
      <c r="M65" s="10"/>
    </row>
    <row r="66" spans="1:18" x14ac:dyDescent="0.25">
      <c r="A66" s="6"/>
      <c r="B66" s="8"/>
      <c r="C66" s="8"/>
      <c r="D66" s="8"/>
      <c r="E66" s="8"/>
      <c r="F66" s="10"/>
      <c r="H66" s="6"/>
      <c r="I66" s="8"/>
      <c r="J66" s="8"/>
      <c r="K66" s="8"/>
      <c r="L66" s="8"/>
      <c r="M66" s="10"/>
    </row>
    <row r="67" spans="1:18" x14ac:dyDescent="0.25">
      <c r="A67" s="6"/>
      <c r="B67" s="67" t="s">
        <v>11</v>
      </c>
      <c r="C67" s="108">
        <f>IF(C64="","",IF(C58="","",C64/C58))</f>
        <v>0.89073051948051962</v>
      </c>
      <c r="D67" s="109"/>
      <c r="E67" s="20"/>
      <c r="F67" s="21"/>
      <c r="H67" s="6"/>
      <c r="I67" s="67" t="s">
        <v>11</v>
      </c>
      <c r="J67" s="108">
        <f>IF(J64="","",IF(J58="","",J64/J58))</f>
        <v>0.59875</v>
      </c>
      <c r="K67" s="109"/>
      <c r="L67" s="20"/>
      <c r="M67" s="21"/>
    </row>
    <row r="68" spans="1:18" x14ac:dyDescent="0.25">
      <c r="A68" s="6"/>
      <c r="B68" s="68" t="s">
        <v>22</v>
      </c>
      <c r="C68" s="110"/>
      <c r="D68" s="111"/>
      <c r="E68" s="19"/>
      <c r="F68" s="69"/>
      <c r="H68" s="6"/>
      <c r="I68" s="68" t="s">
        <v>22</v>
      </c>
      <c r="J68" s="110"/>
      <c r="K68" s="111"/>
      <c r="L68" s="19"/>
      <c r="M68" s="69"/>
    </row>
    <row r="69" spans="1:18" x14ac:dyDescent="0.25">
      <c r="A69" s="24"/>
      <c r="B69" s="25"/>
      <c r="C69" s="26"/>
      <c r="D69" s="26"/>
      <c r="E69" s="26"/>
      <c r="F69" s="28"/>
      <c r="H69" s="24"/>
      <c r="I69" s="25"/>
      <c r="J69" s="26"/>
      <c r="K69" s="26"/>
      <c r="L69" s="26"/>
      <c r="M69" s="28"/>
    </row>
    <row r="70" spans="1:18" x14ac:dyDescent="0.25">
      <c r="H70" s="7"/>
      <c r="I70" s="7"/>
      <c r="J70" s="8"/>
      <c r="K70" s="8"/>
      <c r="L70" s="8"/>
      <c r="M70" s="8"/>
    </row>
    <row r="71" spans="1:18" ht="21" x14ac:dyDescent="0.35">
      <c r="A71" s="112" t="s">
        <v>24</v>
      </c>
      <c r="B71" s="113"/>
      <c r="C71" s="113"/>
      <c r="D71" s="113"/>
      <c r="E71" s="113"/>
      <c r="F71" s="114"/>
      <c r="H71" s="112" t="s">
        <v>25</v>
      </c>
      <c r="I71" s="113"/>
      <c r="J71" s="113"/>
      <c r="K71" s="113"/>
      <c r="L71" s="113"/>
      <c r="M71" s="114"/>
    </row>
    <row r="72" spans="1:18" ht="18.75" x14ac:dyDescent="0.3">
      <c r="A72" s="99" t="s">
        <v>90</v>
      </c>
      <c r="B72" s="100"/>
      <c r="C72" s="100"/>
      <c r="D72" s="100"/>
      <c r="E72" s="100"/>
      <c r="F72" s="101"/>
      <c r="H72" s="99" t="s">
        <v>39</v>
      </c>
      <c r="I72" s="100"/>
      <c r="J72" s="100"/>
      <c r="K72" s="100"/>
      <c r="L72" s="100"/>
      <c r="M72" s="101"/>
    </row>
    <row r="73" spans="1:18" x14ac:dyDescent="0.25">
      <c r="A73" s="6"/>
      <c r="B73" s="7"/>
      <c r="C73" s="8"/>
      <c r="D73" s="8"/>
      <c r="E73" s="8"/>
      <c r="F73" s="10"/>
      <c r="H73" s="6"/>
      <c r="I73" s="7"/>
      <c r="J73" s="8"/>
      <c r="K73" s="8"/>
      <c r="L73" s="8"/>
      <c r="M73" s="10"/>
    </row>
    <row r="74" spans="1:18" ht="15.75" customHeight="1" x14ac:dyDescent="0.25">
      <c r="A74" s="115" t="s">
        <v>9</v>
      </c>
      <c r="B74" s="115" t="s">
        <v>1</v>
      </c>
      <c r="C74" s="116" t="s">
        <v>5</v>
      </c>
      <c r="D74" s="32" t="s">
        <v>4</v>
      </c>
      <c r="E74" s="32" t="s">
        <v>2</v>
      </c>
      <c r="F74" s="32" t="s">
        <v>3</v>
      </c>
      <c r="H74" s="115" t="s">
        <v>9</v>
      </c>
      <c r="I74" s="115" t="s">
        <v>1</v>
      </c>
      <c r="J74" s="116" t="s">
        <v>5</v>
      </c>
      <c r="K74" s="32" t="s">
        <v>4</v>
      </c>
      <c r="L74" s="32" t="s">
        <v>2</v>
      </c>
      <c r="M74" s="32" t="s">
        <v>3</v>
      </c>
      <c r="O74" s="134" t="s">
        <v>61</v>
      </c>
      <c r="P74" s="78"/>
      <c r="Q74" s="134" t="s">
        <v>62</v>
      </c>
    </row>
    <row r="75" spans="1:18" ht="15.75" x14ac:dyDescent="0.25">
      <c r="A75" s="115"/>
      <c r="B75" s="115"/>
      <c r="C75" s="116"/>
      <c r="D75" s="62" t="s">
        <v>7</v>
      </c>
      <c r="E75" s="62" t="s">
        <v>8</v>
      </c>
      <c r="F75" s="62" t="s">
        <v>10</v>
      </c>
      <c r="H75" s="115"/>
      <c r="I75" s="115"/>
      <c r="J75" s="116"/>
      <c r="K75" s="62" t="s">
        <v>7</v>
      </c>
      <c r="L75" s="62" t="s">
        <v>8</v>
      </c>
      <c r="M75" s="62" t="s">
        <v>10</v>
      </c>
      <c r="O75" s="134"/>
      <c r="P75" s="78"/>
      <c r="Q75" s="134"/>
    </row>
    <row r="76" spans="1:18" x14ac:dyDescent="0.25">
      <c r="A76" s="12">
        <v>1</v>
      </c>
      <c r="B76" s="12" t="str">
        <f>IF(O76=1,"",(INDEX(Processes,O76)))</f>
        <v>Crack Seal</v>
      </c>
      <c r="C76" s="63" t="str">
        <f>IF(B76="","",(VLOOKUP(B76,Processes!$A:$D,2,FALSE)))</f>
        <v>LS</v>
      </c>
      <c r="D76" s="43">
        <f>IF(B76="","",(VLOOKUP(B76,Processes!$A:$D,3,FALSE)))</f>
        <v>1</v>
      </c>
      <c r="E76" s="64">
        <f>IF(B76="","",(VLOOKUP(B76,Processes!$A:$D,4,FALSE)))</f>
        <v>5000</v>
      </c>
      <c r="F76" s="65">
        <f>IF(B76="","",IF(C76="","",IF(D76="","",IF(E76="","",D76*E76))))</f>
        <v>5000</v>
      </c>
      <c r="H76" s="12">
        <v>1</v>
      </c>
      <c r="I76" s="12" t="str">
        <f>IF(Q76=1,"",(INDEX(Processes,Q76)))</f>
        <v>Crack Seal</v>
      </c>
      <c r="J76" s="63" t="str">
        <f>IF(I76="","",(VLOOKUP(I76,Processes!$A:$D,2,FALSE)))</f>
        <v>LS</v>
      </c>
      <c r="K76" s="43">
        <f>IF(I76="","",(VLOOKUP(I76,Processes!$A:$D,3,FALSE)))</f>
        <v>1</v>
      </c>
      <c r="L76" s="64">
        <f>IF(I76="","",(VLOOKUP(I76,Processes!$A:$D,4,FALSE)))</f>
        <v>5000</v>
      </c>
      <c r="M76" s="65">
        <f>IF(I76="","",IF(J76="","",IF(K76="","",IF(L76="","",K76*L76))))</f>
        <v>5000</v>
      </c>
      <c r="O76" s="79">
        <v>2</v>
      </c>
      <c r="Q76" s="79">
        <v>2</v>
      </c>
      <c r="R76" s="133"/>
    </row>
    <row r="77" spans="1:18" x14ac:dyDescent="0.25">
      <c r="A77" s="12">
        <v>2</v>
      </c>
      <c r="B77" s="12" t="str">
        <f>IF(O77=1,"",(INDEX(Processes,O77)))</f>
        <v>Single Seal</v>
      </c>
      <c r="C77" s="63" t="str">
        <f>IF(B77="","",(VLOOKUP(B77,Processes!$A:$D,2,FALSE)))</f>
        <v>SY</v>
      </c>
      <c r="D77" s="43">
        <f>IF(B77="","",(VLOOKUP(B77,Processes!$A:$D,3,FALSE)))</f>
        <v>12320</v>
      </c>
      <c r="E77" s="64">
        <f>IF(B77="","",(VLOOKUP(B77,Processes!$A:$D,4,FALSE)))</f>
        <v>2.5499999999999998</v>
      </c>
      <c r="F77" s="65">
        <f t="shared" ref="F77:F80" si="4">IF(B77="","",IF(C77="","",IF(D77="","",IF(E77="","",D77*E77))))</f>
        <v>31415.999999999996</v>
      </c>
      <c r="H77" s="12">
        <v>2</v>
      </c>
      <c r="I77" s="12" t="str">
        <f>IF(Q77=1,"",(INDEX(Processes,Q77)))</f>
        <v/>
      </c>
      <c r="J77" s="63" t="str">
        <f>IF(I77="","",(VLOOKUP(I77,Processes!$A:$D,2,FALSE)))</f>
        <v/>
      </c>
      <c r="K77" s="43" t="str">
        <f>IF(I77="","",(VLOOKUP(I77,Processes!$A:$D,3,FALSE)))</f>
        <v/>
      </c>
      <c r="L77" s="64" t="str">
        <f>IF(I77="","",(VLOOKUP(I77,Processes!$A:$D,4,FALSE)))</f>
        <v/>
      </c>
      <c r="M77" s="65" t="str">
        <f t="shared" ref="M77:M80" si="5">IF(I77="","",IF(J77="","",IF(K77="","",IF(L77="","",K77*L77))))</f>
        <v/>
      </c>
      <c r="O77" s="79">
        <v>16</v>
      </c>
      <c r="Q77" s="79">
        <v>1</v>
      </c>
      <c r="R77" s="133"/>
    </row>
    <row r="78" spans="1:18" x14ac:dyDescent="0.25">
      <c r="A78" s="12">
        <v>3</v>
      </c>
      <c r="B78" s="12" t="str">
        <f>IF(O78=1,"",(INDEX(Processes,O78)))</f>
        <v/>
      </c>
      <c r="C78" s="63" t="str">
        <f>IF(B78="","",(VLOOKUP(B78,Processes!$A:$D,2,FALSE)))</f>
        <v/>
      </c>
      <c r="D78" s="43" t="str">
        <f>IF(B78="","",(VLOOKUP(B78,Processes!$A:$D,3,FALSE)))</f>
        <v/>
      </c>
      <c r="E78" s="64" t="str">
        <f>IF(B78="","",(VLOOKUP(B78,Processes!$A:$D,4,FALSE)))</f>
        <v/>
      </c>
      <c r="F78" s="65" t="str">
        <f t="shared" si="4"/>
        <v/>
      </c>
      <c r="H78" s="12">
        <v>3</v>
      </c>
      <c r="I78" s="12" t="str">
        <f>IF(Q78=1,"",(INDEX(Processes,Q78)))</f>
        <v/>
      </c>
      <c r="J78" s="63" t="str">
        <f>IF(I78="","",(VLOOKUP(I78,Processes!$A:$D,2,FALSE)))</f>
        <v/>
      </c>
      <c r="K78" s="43" t="str">
        <f>IF(I78="","",(VLOOKUP(I78,Processes!$A:$D,3,FALSE)))</f>
        <v/>
      </c>
      <c r="L78" s="64" t="str">
        <f>IF(I78="","",(VLOOKUP(I78,Processes!$A:$D,4,FALSE)))</f>
        <v/>
      </c>
      <c r="M78" s="65" t="str">
        <f t="shared" si="5"/>
        <v/>
      </c>
      <c r="O78" s="79">
        <v>1</v>
      </c>
      <c r="Q78" s="79">
        <v>1</v>
      </c>
    </row>
    <row r="79" spans="1:18" x14ac:dyDescent="0.25">
      <c r="A79" s="12">
        <v>4</v>
      </c>
      <c r="B79" s="12" t="str">
        <f>IF(O79=1,"",(INDEX(Processes,O79)))</f>
        <v/>
      </c>
      <c r="C79" s="63" t="str">
        <f>IF(B79="","",(VLOOKUP(B79,Processes!$A:$D,2,FALSE)))</f>
        <v/>
      </c>
      <c r="D79" s="43" t="str">
        <f>IF(B79="","",(VLOOKUP(B79,Processes!$A:$D,3,FALSE)))</f>
        <v/>
      </c>
      <c r="E79" s="64" t="str">
        <f>IF(B79="","",(VLOOKUP(B79,Processes!$A:$D,4,FALSE)))</f>
        <v/>
      </c>
      <c r="F79" s="65" t="str">
        <f t="shared" si="4"/>
        <v/>
      </c>
      <c r="H79" s="12">
        <v>4</v>
      </c>
      <c r="I79" s="12" t="str">
        <f>IF(Q79=1,"",(INDEX(Processes,Q79)))</f>
        <v/>
      </c>
      <c r="J79" s="63" t="str">
        <f>IF(I79="","",(VLOOKUP(I79,Processes!$A:$D,2,FALSE)))</f>
        <v/>
      </c>
      <c r="K79" s="43" t="str">
        <f>IF(I79="","",(VLOOKUP(I79,Processes!$A:$D,3,FALSE)))</f>
        <v/>
      </c>
      <c r="L79" s="64" t="str">
        <f>IF(I79="","",(VLOOKUP(I79,Processes!$A:$D,4,FALSE)))</f>
        <v/>
      </c>
      <c r="M79" s="65" t="str">
        <f t="shared" si="5"/>
        <v/>
      </c>
      <c r="O79" s="79">
        <v>1</v>
      </c>
      <c r="Q79" s="79">
        <v>1</v>
      </c>
    </row>
    <row r="80" spans="1:18" x14ac:dyDescent="0.25">
      <c r="A80" s="12">
        <v>5</v>
      </c>
      <c r="B80" s="12" t="str">
        <f>IF(O80=1,"",(INDEX(Processes,O80)))</f>
        <v/>
      </c>
      <c r="C80" s="63" t="str">
        <f>IF(B80="","",(VLOOKUP(B80,Processes!$A:$D,2,FALSE)))</f>
        <v/>
      </c>
      <c r="D80" s="43" t="str">
        <f>IF(B80="","",(VLOOKUP(B80,Processes!$A:$D,3,FALSE)))</f>
        <v/>
      </c>
      <c r="E80" s="64" t="str">
        <f>IF(B80="","",(VLOOKUP(B80,Processes!$A:$D,4,FALSE)))</f>
        <v/>
      </c>
      <c r="F80" s="65" t="str">
        <f t="shared" si="4"/>
        <v/>
      </c>
      <c r="H80" s="12">
        <v>5</v>
      </c>
      <c r="I80" s="12" t="str">
        <f>IF(Q80=1,"",(INDEX(Processes,Q80)))</f>
        <v/>
      </c>
      <c r="J80" s="63" t="str">
        <f>IF(I80="","",(VLOOKUP(I80,Processes!$A:$D,2,FALSE)))</f>
        <v/>
      </c>
      <c r="K80" s="43" t="str">
        <f>IF(I80="","",(VLOOKUP(I80,Processes!$A:$D,3,FALSE)))</f>
        <v/>
      </c>
      <c r="L80" s="64" t="str">
        <f>IF(I80="","",(VLOOKUP(I80,Processes!$A:$D,4,FALSE)))</f>
        <v/>
      </c>
      <c r="M80" s="65" t="str">
        <f t="shared" si="5"/>
        <v/>
      </c>
      <c r="O80" s="79">
        <v>1</v>
      </c>
      <c r="Q80" s="79">
        <v>1</v>
      </c>
    </row>
    <row r="81" spans="1:13" ht="15.75" x14ac:dyDescent="0.25">
      <c r="A81" s="117" t="s">
        <v>18</v>
      </c>
      <c r="B81" s="118"/>
      <c r="C81" s="118"/>
      <c r="D81" s="118"/>
      <c r="E81" s="119"/>
      <c r="F81" s="102">
        <f>IF(SUM(F76:F79)=0,"",SUM(F76:F79))</f>
        <v>36416</v>
      </c>
      <c r="H81" s="117" t="s">
        <v>18</v>
      </c>
      <c r="I81" s="118"/>
      <c r="J81" s="118"/>
      <c r="K81" s="118"/>
      <c r="L81" s="119"/>
      <c r="M81" s="102">
        <f>IF(SUM(M76:M79)=0,"",SUM(M76:M79))</f>
        <v>5000</v>
      </c>
    </row>
    <row r="82" spans="1:13" ht="15.75" x14ac:dyDescent="0.25">
      <c r="A82" s="120" t="s">
        <v>19</v>
      </c>
      <c r="B82" s="121"/>
      <c r="C82" s="121"/>
      <c r="D82" s="121"/>
      <c r="E82" s="122"/>
      <c r="F82" s="103"/>
      <c r="H82" s="120" t="s">
        <v>19</v>
      </c>
      <c r="I82" s="121"/>
      <c r="J82" s="121"/>
      <c r="K82" s="121"/>
      <c r="L82" s="122"/>
      <c r="M82" s="103"/>
    </row>
    <row r="83" spans="1:13" x14ac:dyDescent="0.25">
      <c r="A83" s="6"/>
      <c r="B83" s="7"/>
      <c r="C83" s="8"/>
      <c r="D83" s="8"/>
      <c r="E83" s="8"/>
      <c r="F83" s="10"/>
      <c r="H83" s="6"/>
      <c r="I83" s="7"/>
      <c r="J83" s="8"/>
      <c r="K83" s="8"/>
      <c r="L83" s="8"/>
      <c r="M83" s="10"/>
    </row>
    <row r="84" spans="1:13" x14ac:dyDescent="0.25">
      <c r="A84" s="6"/>
      <c r="B84" s="67" t="s">
        <v>6</v>
      </c>
      <c r="C84" s="128">
        <v>6</v>
      </c>
      <c r="D84" s="129"/>
      <c r="E84" s="8"/>
      <c r="F84" s="10"/>
      <c r="H84" s="6"/>
      <c r="I84" s="67" t="s">
        <v>6</v>
      </c>
      <c r="J84" s="128">
        <v>3</v>
      </c>
      <c r="K84" s="129"/>
      <c r="L84" s="8"/>
      <c r="M84" s="10"/>
    </row>
    <row r="85" spans="1:13" x14ac:dyDescent="0.25">
      <c r="A85" s="6"/>
      <c r="B85" s="68" t="s">
        <v>21</v>
      </c>
      <c r="C85" s="130"/>
      <c r="D85" s="131"/>
      <c r="E85" s="8"/>
      <c r="F85" s="10"/>
      <c r="H85" s="6"/>
      <c r="I85" s="68" t="s">
        <v>21</v>
      </c>
      <c r="J85" s="130"/>
      <c r="K85" s="131"/>
      <c r="L85" s="8"/>
      <c r="M85" s="10"/>
    </row>
    <row r="86" spans="1:13" x14ac:dyDescent="0.25">
      <c r="A86" s="6"/>
      <c r="B86" s="8"/>
      <c r="C86" s="8"/>
      <c r="D86" s="8"/>
      <c r="E86" s="8"/>
      <c r="F86" s="10"/>
      <c r="H86" s="6"/>
      <c r="I86" s="8"/>
      <c r="J86" s="8"/>
      <c r="K86" s="8"/>
      <c r="L86" s="8"/>
      <c r="M86" s="10"/>
    </row>
    <row r="87" spans="1:13" x14ac:dyDescent="0.25">
      <c r="A87" s="6"/>
      <c r="B87" s="67" t="s">
        <v>14</v>
      </c>
      <c r="C87" s="124">
        <f>C16</f>
        <v>12320</v>
      </c>
      <c r="D87" s="125"/>
      <c r="E87" s="8"/>
      <c r="F87" s="10"/>
      <c r="H87" s="6"/>
      <c r="I87" s="67" t="s">
        <v>14</v>
      </c>
      <c r="J87" s="124">
        <f>C16</f>
        <v>12320</v>
      </c>
      <c r="K87" s="125"/>
      <c r="L87" s="8"/>
      <c r="M87" s="10"/>
    </row>
    <row r="88" spans="1:13" x14ac:dyDescent="0.25">
      <c r="A88" s="6"/>
      <c r="B88" s="68" t="s">
        <v>15</v>
      </c>
      <c r="C88" s="126"/>
      <c r="D88" s="127"/>
      <c r="E88" s="8"/>
      <c r="F88" s="10"/>
      <c r="H88" s="6"/>
      <c r="I88" s="68" t="s">
        <v>15</v>
      </c>
      <c r="J88" s="126"/>
      <c r="K88" s="127"/>
      <c r="L88" s="8"/>
      <c r="M88" s="10"/>
    </row>
    <row r="89" spans="1:13" x14ac:dyDescent="0.25">
      <c r="A89" s="6"/>
      <c r="B89" s="8"/>
      <c r="C89" s="8"/>
      <c r="D89" s="8"/>
      <c r="E89" s="8"/>
      <c r="F89" s="10"/>
      <c r="H89" s="6"/>
      <c r="I89" s="8"/>
      <c r="J89" s="8"/>
      <c r="K89" s="8"/>
      <c r="L89" s="8"/>
      <c r="M89" s="10"/>
    </row>
    <row r="90" spans="1:13" x14ac:dyDescent="0.25">
      <c r="A90" s="6"/>
      <c r="B90" s="67" t="s">
        <v>17</v>
      </c>
      <c r="C90" s="104">
        <f>IF(F81="","",IF(C87="","",F81/C87))</f>
        <v>2.9558441558441557</v>
      </c>
      <c r="D90" s="105"/>
      <c r="E90" s="8"/>
      <c r="F90" s="10"/>
      <c r="H90" s="6"/>
      <c r="I90" s="67" t="s">
        <v>17</v>
      </c>
      <c r="J90" s="104">
        <f>IF(M81="","",IF(J87="","",M81/J87))</f>
        <v>0.40584415584415584</v>
      </c>
      <c r="K90" s="105"/>
      <c r="L90" s="8"/>
      <c r="M90" s="10"/>
    </row>
    <row r="91" spans="1:13" x14ac:dyDescent="0.25">
      <c r="A91" s="6"/>
      <c r="B91" s="68" t="s">
        <v>20</v>
      </c>
      <c r="C91" s="106"/>
      <c r="D91" s="107"/>
      <c r="E91" s="8"/>
      <c r="F91" s="10"/>
      <c r="H91" s="6"/>
      <c r="I91" s="68" t="s">
        <v>20</v>
      </c>
      <c r="J91" s="106"/>
      <c r="K91" s="107"/>
      <c r="L91" s="8"/>
      <c r="M91" s="10"/>
    </row>
    <row r="92" spans="1:13" x14ac:dyDescent="0.25">
      <c r="A92" s="6"/>
      <c r="B92" s="8"/>
      <c r="C92" s="8"/>
      <c r="D92" s="8"/>
      <c r="E92" s="8"/>
      <c r="F92" s="10"/>
      <c r="H92" s="6"/>
      <c r="I92" s="8"/>
      <c r="J92" s="8"/>
      <c r="K92" s="8"/>
      <c r="L92" s="8"/>
      <c r="M92" s="10"/>
    </row>
    <row r="93" spans="1:13" x14ac:dyDescent="0.25">
      <c r="A93" s="6"/>
      <c r="B93" s="67" t="s">
        <v>11</v>
      </c>
      <c r="C93" s="108">
        <f>IF(C90="","",IF(C84="","",C90/C84))</f>
        <v>0.4926406926406926</v>
      </c>
      <c r="D93" s="109"/>
      <c r="E93" s="20"/>
      <c r="F93" s="21"/>
      <c r="H93" s="6"/>
      <c r="I93" s="67" t="s">
        <v>11</v>
      </c>
      <c r="J93" s="108">
        <f>IF(J90="","",IF(J84="","",J90/J84))</f>
        <v>0.13528138528138528</v>
      </c>
      <c r="K93" s="109"/>
      <c r="L93" s="20"/>
      <c r="M93" s="21"/>
    </row>
    <row r="94" spans="1:13" x14ac:dyDescent="0.25">
      <c r="A94" s="6"/>
      <c r="B94" s="68" t="s">
        <v>22</v>
      </c>
      <c r="C94" s="110"/>
      <c r="D94" s="111"/>
      <c r="E94" s="22"/>
      <c r="F94" s="23"/>
      <c r="H94" s="6"/>
      <c r="I94" s="68" t="s">
        <v>22</v>
      </c>
      <c r="J94" s="110"/>
      <c r="K94" s="111"/>
      <c r="L94" s="22"/>
      <c r="M94" s="23"/>
    </row>
    <row r="95" spans="1:13" x14ac:dyDescent="0.25">
      <c r="A95" s="24"/>
      <c r="B95" s="25"/>
      <c r="C95" s="26"/>
      <c r="D95" s="26"/>
      <c r="E95" s="26"/>
      <c r="F95" s="28"/>
      <c r="H95" s="24"/>
      <c r="I95" s="25"/>
      <c r="J95" s="26"/>
      <c r="K95" s="26"/>
      <c r="L95" s="26"/>
      <c r="M95" s="28"/>
    </row>
    <row r="96" spans="1:13" x14ac:dyDescent="0.25">
      <c r="A96" s="7"/>
      <c r="B96" s="7"/>
      <c r="C96" s="8"/>
      <c r="D96" s="8"/>
      <c r="E96" s="8"/>
      <c r="F96" s="8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</sheetData>
  <sheetProtection algorithmName="SHA-512" hashValue="7ciQSwwsO8ewejXEG/GRrHdNOt6veLCE93oJrOSU12OoKfCtC6LdlYZUIFVzQRB0rHAIW7/GuUtP6qRIiMFeOg==" saltValue="koUrQfBYRvGuG5iZkiG4dw==" spinCount="100000" sheet="1" selectLockedCells="1"/>
  <mergeCells count="94">
    <mergeCell ref="O48:O49"/>
    <mergeCell ref="Q48:Q49"/>
    <mergeCell ref="R50:R51"/>
    <mergeCell ref="O74:O75"/>
    <mergeCell ref="Q74:Q75"/>
    <mergeCell ref="R76:R77"/>
    <mergeCell ref="O22:O23"/>
    <mergeCell ref="Q22:Q23"/>
    <mergeCell ref="R24:R25"/>
    <mergeCell ref="A15:B15"/>
    <mergeCell ref="J64:K65"/>
    <mergeCell ref="C58:D59"/>
    <mergeCell ref="C61:D62"/>
    <mergeCell ref="C64:D65"/>
    <mergeCell ref="H48:H49"/>
    <mergeCell ref="I48:I49"/>
    <mergeCell ref="J48:J49"/>
    <mergeCell ref="H55:L55"/>
    <mergeCell ref="J61:K62"/>
    <mergeCell ref="J32:K33"/>
    <mergeCell ref="J35:K36"/>
    <mergeCell ref="A16:B16"/>
    <mergeCell ref="A17:B17"/>
    <mergeCell ref="A11:M11"/>
    <mergeCell ref="A14:D14"/>
    <mergeCell ref="A12:M12"/>
    <mergeCell ref="J93:K94"/>
    <mergeCell ref="A19:F19"/>
    <mergeCell ref="H71:M71"/>
    <mergeCell ref="J87:K88"/>
    <mergeCell ref="J90:K91"/>
    <mergeCell ref="A29:E29"/>
    <mergeCell ref="C32:D33"/>
    <mergeCell ref="C41:D42"/>
    <mergeCell ref="H74:H75"/>
    <mergeCell ref="I74:I75"/>
    <mergeCell ref="J74:J75"/>
    <mergeCell ref="H81:L81"/>
    <mergeCell ref="J84:K85"/>
    <mergeCell ref="A82:E82"/>
    <mergeCell ref="F29:F30"/>
    <mergeCell ref="A30:E30"/>
    <mergeCell ref="M81:M82"/>
    <mergeCell ref="H82:L82"/>
    <mergeCell ref="A81:E81"/>
    <mergeCell ref="C35:D36"/>
    <mergeCell ref="C38:D39"/>
    <mergeCell ref="A71:F71"/>
    <mergeCell ref="F81:F82"/>
    <mergeCell ref="J67:K68"/>
    <mergeCell ref="A45:F45"/>
    <mergeCell ref="F55:F56"/>
    <mergeCell ref="A56:E56"/>
    <mergeCell ref="J58:K59"/>
    <mergeCell ref="H72:M72"/>
    <mergeCell ref="H56:L56"/>
    <mergeCell ref="C93:D94"/>
    <mergeCell ref="A22:A23"/>
    <mergeCell ref="B22:B23"/>
    <mergeCell ref="C22:C23"/>
    <mergeCell ref="C87:D88"/>
    <mergeCell ref="C90:D91"/>
    <mergeCell ref="C67:D68"/>
    <mergeCell ref="A48:A49"/>
    <mergeCell ref="B48:B49"/>
    <mergeCell ref="C48:C49"/>
    <mergeCell ref="A55:E55"/>
    <mergeCell ref="A72:F72"/>
    <mergeCell ref="C84:D85"/>
    <mergeCell ref="C74:C75"/>
    <mergeCell ref="B74:B75"/>
    <mergeCell ref="A74:A75"/>
    <mergeCell ref="A4:B4"/>
    <mergeCell ref="A5:M5"/>
    <mergeCell ref="A8:M8"/>
    <mergeCell ref="A10:B10"/>
    <mergeCell ref="A1:M2"/>
    <mergeCell ref="A7:M7"/>
    <mergeCell ref="A6:M6"/>
    <mergeCell ref="H19:M19"/>
    <mergeCell ref="H22:H23"/>
    <mergeCell ref="I22:I23"/>
    <mergeCell ref="J22:J23"/>
    <mergeCell ref="H29:L29"/>
    <mergeCell ref="M29:M30"/>
    <mergeCell ref="H30:L30"/>
    <mergeCell ref="A20:F20"/>
    <mergeCell ref="H20:M20"/>
    <mergeCell ref="A46:F46"/>
    <mergeCell ref="H46:M46"/>
    <mergeCell ref="M55:M56"/>
    <mergeCell ref="J38:K39"/>
    <mergeCell ref="J41:K42"/>
    <mergeCell ref="H45:M45"/>
  </mergeCells>
  <pageMargins left="0.25" right="0.25" top="0.25" bottom="0.25" header="0.3" footer="0.3"/>
  <pageSetup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Drop Down 43">
              <controlPr defaultSize="0" autoLine="0" autoPict="0">
                <anchor>
                  <from>
                    <xdr:col>8</xdr:col>
                    <xdr:colOff>19050</xdr:colOff>
                    <xdr:row>75</xdr:row>
                    <xdr:rowOff>19050</xdr:rowOff>
                  </from>
                  <to>
                    <xdr:col>8</xdr:col>
                    <xdr:colOff>1647825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Drop Down 44">
              <controlPr defaultSize="0" autoLine="0" autoPict="0">
                <anchor>
                  <from>
                    <xdr:col>8</xdr:col>
                    <xdr:colOff>19050</xdr:colOff>
                    <xdr:row>76</xdr:row>
                    <xdr:rowOff>19050</xdr:rowOff>
                  </from>
                  <to>
                    <xdr:col>8</xdr:col>
                    <xdr:colOff>1647825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Drop Down 45">
              <controlPr defaultSize="0" autoLine="0" autoPict="0">
                <anchor>
                  <from>
                    <xdr:col>8</xdr:col>
                    <xdr:colOff>19050</xdr:colOff>
                    <xdr:row>77</xdr:row>
                    <xdr:rowOff>19050</xdr:rowOff>
                  </from>
                  <to>
                    <xdr:col>8</xdr:col>
                    <xdr:colOff>1647825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Drop Down 46">
              <controlPr defaultSize="0" autoLine="0" autoPict="0">
                <anchor>
                  <from>
                    <xdr:col>8</xdr:col>
                    <xdr:colOff>19050</xdr:colOff>
                    <xdr:row>78</xdr:row>
                    <xdr:rowOff>19050</xdr:rowOff>
                  </from>
                  <to>
                    <xdr:col>8</xdr:col>
                    <xdr:colOff>1647825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Drop Down 47">
              <controlPr defaultSize="0" autoLine="0" autoPict="0">
                <anchor>
                  <from>
                    <xdr:col>8</xdr:col>
                    <xdr:colOff>19050</xdr:colOff>
                    <xdr:row>79</xdr:row>
                    <xdr:rowOff>19050</xdr:rowOff>
                  </from>
                  <to>
                    <xdr:col>8</xdr:col>
                    <xdr:colOff>1647825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Drop Down 15">
              <controlPr defaultSize="0" autoLine="0" autoPict="0">
                <anchor>
                  <from>
                    <xdr:col>1</xdr:col>
                    <xdr:colOff>19050</xdr:colOff>
                    <xdr:row>23</xdr:row>
                    <xdr:rowOff>19050</xdr:rowOff>
                  </from>
                  <to>
                    <xdr:col>1</xdr:col>
                    <xdr:colOff>1647825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Drop Down 16">
              <controlPr defaultSize="0" autoLine="0" autoPict="0">
                <anchor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1</xdr:col>
                    <xdr:colOff>1647825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Drop Down 17">
              <controlPr defaultSize="0" autoLine="0" autoPict="0">
                <anchor>
                  <from>
                    <xdr:col>1</xdr:col>
                    <xdr:colOff>19050</xdr:colOff>
                    <xdr:row>25</xdr:row>
                    <xdr:rowOff>19050</xdr:rowOff>
                  </from>
                  <to>
                    <xdr:col>1</xdr:col>
                    <xdr:colOff>1647825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Drop Down 18">
              <controlPr defaultSize="0" autoLine="0" autoPict="0">
                <anchor>
                  <from>
                    <xdr:col>1</xdr:col>
                    <xdr:colOff>19050</xdr:colOff>
                    <xdr:row>26</xdr:row>
                    <xdr:rowOff>19050</xdr:rowOff>
                  </from>
                  <to>
                    <xdr:col>1</xdr:col>
                    <xdr:colOff>1647825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Drop Down 20">
              <controlPr defaultSize="0" autoLine="0" autoPict="0">
                <anchor>
                  <from>
                    <xdr:col>1</xdr:col>
                    <xdr:colOff>19050</xdr:colOff>
                    <xdr:row>27</xdr:row>
                    <xdr:rowOff>19050</xdr:rowOff>
                  </from>
                  <to>
                    <xdr:col>1</xdr:col>
                    <xdr:colOff>1647825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Drop Down 21">
              <controlPr defaultSize="0" autoLine="0" autoPict="0">
                <anchor>
                  <from>
                    <xdr:col>8</xdr:col>
                    <xdr:colOff>19050</xdr:colOff>
                    <xdr:row>23</xdr:row>
                    <xdr:rowOff>19050</xdr:rowOff>
                  </from>
                  <to>
                    <xdr:col>8</xdr:col>
                    <xdr:colOff>1647825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Drop Down 22">
              <controlPr defaultSize="0" autoLine="0" autoPict="0">
                <anchor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1647825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Drop Down 23">
              <controlPr defaultSize="0" autoLine="0" autoPict="0">
                <anchor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1647825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Drop Down 24">
              <controlPr defaultSize="0" autoLine="0" autoPict="0">
                <anchor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1647825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Drop Down 25">
              <controlPr defaultSize="0" autoLine="0" autoPict="0">
                <anchor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8</xdr:col>
                    <xdr:colOff>1647825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Drop Down 26">
              <controlPr defaultSize="0" autoLine="0" autoPict="0">
                <anchor>
                  <from>
                    <xdr:col>1</xdr:col>
                    <xdr:colOff>19050</xdr:colOff>
                    <xdr:row>49</xdr:row>
                    <xdr:rowOff>19050</xdr:rowOff>
                  </from>
                  <to>
                    <xdr:col>1</xdr:col>
                    <xdr:colOff>1647825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Drop Down 27">
              <controlPr defaultSize="0" autoLine="0" autoPict="0">
                <anchor>
                  <from>
                    <xdr:col>1</xdr:col>
                    <xdr:colOff>19050</xdr:colOff>
                    <xdr:row>50</xdr:row>
                    <xdr:rowOff>19050</xdr:rowOff>
                  </from>
                  <to>
                    <xdr:col>1</xdr:col>
                    <xdr:colOff>1647825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Drop Down 28">
              <controlPr defaultSize="0" autoLine="0" autoPict="0">
                <anchor>
                  <from>
                    <xdr:col>1</xdr:col>
                    <xdr:colOff>19050</xdr:colOff>
                    <xdr:row>51</xdr:row>
                    <xdr:rowOff>19050</xdr:rowOff>
                  </from>
                  <to>
                    <xdr:col>1</xdr:col>
                    <xdr:colOff>1647825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Drop Down 29">
              <controlPr defaultSize="0" autoLine="0" autoPict="0">
                <anchor>
                  <from>
                    <xdr:col>1</xdr:col>
                    <xdr:colOff>19050</xdr:colOff>
                    <xdr:row>52</xdr:row>
                    <xdr:rowOff>19050</xdr:rowOff>
                  </from>
                  <to>
                    <xdr:col>1</xdr:col>
                    <xdr:colOff>1647825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Drop Down 30">
              <controlPr defaultSize="0" autoLine="0" autoPict="0">
                <anchor>
                  <from>
                    <xdr:col>1</xdr:col>
                    <xdr:colOff>19050</xdr:colOff>
                    <xdr:row>53</xdr:row>
                    <xdr:rowOff>19050</xdr:rowOff>
                  </from>
                  <to>
                    <xdr:col>1</xdr:col>
                    <xdr:colOff>1647825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Drop Down 32">
              <controlPr defaultSize="0" autoLine="0" autoPict="0">
                <anchor>
                  <from>
                    <xdr:col>8</xdr:col>
                    <xdr:colOff>19050</xdr:colOff>
                    <xdr:row>49</xdr:row>
                    <xdr:rowOff>19050</xdr:rowOff>
                  </from>
                  <to>
                    <xdr:col>8</xdr:col>
                    <xdr:colOff>1647825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Drop Down 33">
              <controlPr defaultSize="0" autoLine="0" autoPict="0">
                <anchor>
                  <from>
                    <xdr:col>8</xdr:col>
                    <xdr:colOff>19050</xdr:colOff>
                    <xdr:row>50</xdr:row>
                    <xdr:rowOff>19050</xdr:rowOff>
                  </from>
                  <to>
                    <xdr:col>8</xdr:col>
                    <xdr:colOff>1647825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Drop Down 34">
              <controlPr defaultSize="0" autoLine="0" autoPict="0">
                <anchor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8</xdr:col>
                    <xdr:colOff>1647825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Drop Down 35">
              <controlPr defaultSize="0" autoLine="0" autoPict="0">
                <anchor>
                  <from>
                    <xdr:col>8</xdr:col>
                    <xdr:colOff>19050</xdr:colOff>
                    <xdr:row>52</xdr:row>
                    <xdr:rowOff>19050</xdr:rowOff>
                  </from>
                  <to>
                    <xdr:col>8</xdr:col>
                    <xdr:colOff>1647825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Drop Down 36">
              <controlPr defaultSize="0" autoLine="0" autoPict="0">
                <anchor>
                  <from>
                    <xdr:col>8</xdr:col>
                    <xdr:colOff>19050</xdr:colOff>
                    <xdr:row>53</xdr:row>
                    <xdr:rowOff>19050</xdr:rowOff>
                  </from>
                  <to>
                    <xdr:col>8</xdr:col>
                    <xdr:colOff>1647825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Drop Down 37">
              <controlPr defaultSize="0" autoLine="0" autoPict="0">
                <anchor>
                  <from>
                    <xdr:col>1</xdr:col>
                    <xdr:colOff>19050</xdr:colOff>
                    <xdr:row>75</xdr:row>
                    <xdr:rowOff>19050</xdr:rowOff>
                  </from>
                  <to>
                    <xdr:col>1</xdr:col>
                    <xdr:colOff>1647825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Drop Down 38">
              <controlPr defaultSize="0" autoLine="0" autoPict="0">
                <anchor>
                  <from>
                    <xdr:col>1</xdr:col>
                    <xdr:colOff>19050</xdr:colOff>
                    <xdr:row>76</xdr:row>
                    <xdr:rowOff>19050</xdr:rowOff>
                  </from>
                  <to>
                    <xdr:col>1</xdr:col>
                    <xdr:colOff>1647825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Drop Down 39">
              <controlPr defaultSize="0" autoLine="0" autoPict="0">
                <anchor>
                  <from>
                    <xdr:col>1</xdr:col>
                    <xdr:colOff>19050</xdr:colOff>
                    <xdr:row>77</xdr:row>
                    <xdr:rowOff>19050</xdr:rowOff>
                  </from>
                  <to>
                    <xdr:col>1</xdr:col>
                    <xdr:colOff>1647825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Drop Down 41">
              <controlPr defaultSize="0" autoLine="0" autoPict="0">
                <anchor>
                  <from>
                    <xdr:col>1</xdr:col>
                    <xdr:colOff>19050</xdr:colOff>
                    <xdr:row>78</xdr:row>
                    <xdr:rowOff>19050</xdr:rowOff>
                  </from>
                  <to>
                    <xdr:col>1</xdr:col>
                    <xdr:colOff>1647825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Drop Down 42">
              <controlPr defaultSize="0" autoLine="0" autoPict="0">
                <anchor>
                  <from>
                    <xdr:col>1</xdr:col>
                    <xdr:colOff>19050</xdr:colOff>
                    <xdr:row>79</xdr:row>
                    <xdr:rowOff>19050</xdr:rowOff>
                  </from>
                  <to>
                    <xdr:col>1</xdr:col>
                    <xdr:colOff>1647825</xdr:colOff>
                    <xdr:row>79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64"/>
  <sheetViews>
    <sheetView zoomScaleNormal="100" workbookViewId="0">
      <selection activeCell="A15" sqref="A15:H15"/>
    </sheetView>
  </sheetViews>
  <sheetFormatPr defaultColWidth="9.140625" defaultRowHeight="15" x14ac:dyDescent="0.25"/>
  <cols>
    <col min="1" max="1" width="7.140625" style="2" customWidth="1"/>
    <col min="2" max="2" width="13.7109375" style="2" customWidth="1"/>
    <col min="3" max="3" width="12.5703125" style="3" customWidth="1"/>
    <col min="4" max="4" width="6.42578125" style="29" bestFit="1" customWidth="1"/>
    <col min="5" max="5" width="10.7109375" style="3" customWidth="1"/>
    <col min="6" max="6" width="8.140625" style="3" customWidth="1"/>
    <col min="7" max="7" width="9.85546875" style="3" customWidth="1"/>
    <col min="8" max="8" width="10.7109375" style="3" customWidth="1"/>
    <col min="9" max="9" width="4.85546875" style="3" customWidth="1"/>
    <col min="10" max="10" width="7.140625" style="2" customWidth="1"/>
    <col min="11" max="11" width="13.7109375" style="2" customWidth="1"/>
    <col min="12" max="12" width="12.5703125" style="3" customWidth="1"/>
    <col min="13" max="13" width="6.42578125" style="29" bestFit="1" customWidth="1"/>
    <col min="14" max="14" width="10.7109375" style="3" customWidth="1"/>
    <col min="15" max="15" width="8.140625" style="3" customWidth="1"/>
    <col min="16" max="16" width="9.85546875" style="3" customWidth="1"/>
    <col min="17" max="17" width="10.7109375" style="3" customWidth="1"/>
    <col min="18" max="18" width="9.140625" style="3"/>
    <col min="19" max="19" width="7.140625" style="80" hidden="1" customWidth="1"/>
    <col min="20" max="20" width="7.140625" style="84" hidden="1" customWidth="1"/>
    <col min="21" max="21" width="7.140625" style="80" hidden="1" customWidth="1"/>
    <col min="22" max="22" width="11.140625" style="3" customWidth="1"/>
    <col min="23" max="23" width="11" style="3" customWidth="1"/>
    <col min="24" max="24" width="10.5703125" style="3" customWidth="1"/>
    <col min="25" max="25" width="14.5703125" style="3" customWidth="1"/>
    <col min="26" max="16384" width="9.140625" style="2"/>
  </cols>
  <sheetData>
    <row r="1" spans="1:25" s="1" customFormat="1" ht="15" customHeight="1" x14ac:dyDescent="0.2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S1" s="82"/>
      <c r="T1" s="83"/>
      <c r="U1" s="82"/>
    </row>
    <row r="2" spans="1:25" s="1" customFormat="1" ht="15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S2" s="82"/>
      <c r="T2" s="83"/>
      <c r="U2" s="82"/>
    </row>
    <row r="3" spans="1:25" x14ac:dyDescent="0.25">
      <c r="D3" s="3"/>
      <c r="H3" s="2"/>
      <c r="I3" s="2"/>
      <c r="J3" s="3"/>
      <c r="K3" s="3"/>
      <c r="M3" s="3"/>
      <c r="N3" s="2"/>
      <c r="O3" s="2"/>
      <c r="P3" s="2"/>
      <c r="Q3" s="2"/>
      <c r="R3" s="2"/>
      <c r="V3" s="2"/>
      <c r="W3" s="2"/>
      <c r="X3" s="2"/>
      <c r="Y3" s="2"/>
    </row>
    <row r="4" spans="1:25" x14ac:dyDescent="0.25">
      <c r="A4" s="96" t="s">
        <v>34</v>
      </c>
      <c r="B4" s="96"/>
      <c r="D4" s="3"/>
      <c r="H4" s="2"/>
      <c r="I4" s="2"/>
      <c r="J4" s="3"/>
      <c r="K4" s="3"/>
      <c r="M4" s="3"/>
      <c r="N4" s="2"/>
      <c r="O4" s="2"/>
      <c r="P4" s="2"/>
      <c r="Q4" s="2"/>
      <c r="R4" s="2"/>
      <c r="S4" s="87"/>
      <c r="U4" s="87"/>
      <c r="V4" s="2"/>
      <c r="W4" s="2"/>
      <c r="X4" s="2"/>
      <c r="Y4" s="2"/>
    </row>
    <row r="5" spans="1:25" x14ac:dyDescent="0.25">
      <c r="A5" s="97" t="s">
        <v>73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2"/>
      <c r="V5" s="2"/>
      <c r="W5" s="2"/>
      <c r="X5" s="2"/>
      <c r="Y5" s="2"/>
    </row>
    <row r="6" spans="1:25" x14ac:dyDescent="0.25">
      <c r="A6" s="97" t="s">
        <v>47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2"/>
      <c r="V6" s="2"/>
      <c r="W6" s="2"/>
      <c r="X6" s="2"/>
      <c r="Y6" s="2"/>
    </row>
    <row r="7" spans="1:25" x14ac:dyDescent="0.25">
      <c r="A7" s="97" t="s">
        <v>48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2"/>
      <c r="V7" s="2"/>
      <c r="W7" s="2"/>
      <c r="X7" s="2"/>
      <c r="Y7" s="2"/>
    </row>
    <row r="8" spans="1:25" x14ac:dyDescent="0.25">
      <c r="A8" s="123" t="s">
        <v>37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2"/>
      <c r="V8" s="2"/>
      <c r="W8" s="2"/>
      <c r="X8" s="2"/>
      <c r="Y8" s="2"/>
    </row>
    <row r="9" spans="1:25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2"/>
      <c r="O9" s="2"/>
      <c r="P9" s="2"/>
      <c r="Q9" s="2"/>
      <c r="R9" s="2"/>
      <c r="S9" s="88"/>
      <c r="U9" s="88"/>
      <c r="V9" s="2"/>
      <c r="W9" s="2"/>
      <c r="X9" s="2"/>
      <c r="Y9" s="2"/>
    </row>
    <row r="10" spans="1:25" x14ac:dyDescent="0.25">
      <c r="A10" s="96" t="s">
        <v>35</v>
      </c>
      <c r="B10" s="96"/>
      <c r="D10" s="3"/>
      <c r="H10" s="2"/>
      <c r="I10" s="2"/>
      <c r="J10" s="3"/>
      <c r="K10" s="3"/>
      <c r="M10" s="3"/>
      <c r="N10" s="2"/>
      <c r="O10" s="2"/>
      <c r="P10" s="2"/>
      <c r="Q10" s="2"/>
      <c r="R10" s="2"/>
      <c r="S10" s="87"/>
      <c r="U10" s="87"/>
      <c r="V10" s="2"/>
      <c r="W10" s="2"/>
      <c r="X10" s="2"/>
      <c r="Y10" s="2"/>
    </row>
    <row r="11" spans="1:25" s="4" customFormat="1" x14ac:dyDescent="0.25">
      <c r="A11" s="97" t="s">
        <v>60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S11" s="86"/>
      <c r="T11" s="85"/>
      <c r="U11" s="86"/>
    </row>
    <row r="12" spans="1:25" x14ac:dyDescent="0.25">
      <c r="A12" s="123" t="s">
        <v>49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2"/>
      <c r="V12" s="2"/>
      <c r="W12" s="2"/>
      <c r="X12" s="2"/>
      <c r="Y12" s="2"/>
    </row>
    <row r="13" spans="1:25" s="1" customFormat="1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S13" s="89"/>
      <c r="T13" s="83"/>
      <c r="U13" s="89"/>
    </row>
    <row r="14" spans="1:25" ht="21" x14ac:dyDescent="0.35">
      <c r="A14" s="112" t="s">
        <v>42</v>
      </c>
      <c r="B14" s="113"/>
      <c r="C14" s="113"/>
      <c r="D14" s="113"/>
      <c r="E14" s="113"/>
      <c r="F14" s="113"/>
      <c r="G14" s="113"/>
      <c r="H14" s="114"/>
      <c r="J14" s="112" t="s">
        <v>43</v>
      </c>
      <c r="K14" s="113"/>
      <c r="L14" s="113"/>
      <c r="M14" s="113"/>
      <c r="N14" s="113"/>
      <c r="O14" s="113"/>
      <c r="P14" s="113"/>
      <c r="Q14" s="114"/>
    </row>
    <row r="15" spans="1:25" ht="18.75" x14ac:dyDescent="0.3">
      <c r="A15" s="99" t="s">
        <v>93</v>
      </c>
      <c r="B15" s="100"/>
      <c r="C15" s="100"/>
      <c r="D15" s="100"/>
      <c r="E15" s="100"/>
      <c r="F15" s="100"/>
      <c r="G15" s="100"/>
      <c r="H15" s="101"/>
      <c r="J15" s="99" t="s">
        <v>91</v>
      </c>
      <c r="K15" s="100"/>
      <c r="L15" s="100"/>
      <c r="M15" s="100"/>
      <c r="N15" s="100"/>
      <c r="O15" s="100"/>
      <c r="P15" s="100"/>
      <c r="Q15" s="101"/>
    </row>
    <row r="16" spans="1:25" x14ac:dyDescent="0.25">
      <c r="A16" s="6"/>
      <c r="B16" s="7"/>
      <c r="C16" s="8"/>
      <c r="D16" s="9"/>
      <c r="E16" s="8"/>
      <c r="F16" s="8"/>
      <c r="G16" s="8"/>
      <c r="H16" s="10"/>
      <c r="J16" s="6"/>
      <c r="K16" s="7"/>
      <c r="L16" s="8"/>
      <c r="M16" s="9"/>
      <c r="N16" s="8"/>
      <c r="O16" s="8"/>
      <c r="P16" s="8"/>
      <c r="Q16" s="10"/>
    </row>
    <row r="17" spans="1:21" ht="15.75" customHeight="1" x14ac:dyDescent="0.25">
      <c r="A17" s="115" t="s">
        <v>9</v>
      </c>
      <c r="B17" s="137" t="s">
        <v>1</v>
      </c>
      <c r="C17" s="138"/>
      <c r="D17" s="141" t="s">
        <v>26</v>
      </c>
      <c r="E17" s="143" t="s">
        <v>27</v>
      </c>
      <c r="F17" s="143" t="s">
        <v>101</v>
      </c>
      <c r="G17" s="143" t="s">
        <v>29</v>
      </c>
      <c r="H17" s="143" t="s">
        <v>3</v>
      </c>
      <c r="I17" s="11"/>
      <c r="J17" s="115" t="s">
        <v>9</v>
      </c>
      <c r="K17" s="137" t="s">
        <v>1</v>
      </c>
      <c r="L17" s="138"/>
      <c r="M17" s="141" t="s">
        <v>26</v>
      </c>
      <c r="N17" s="143" t="s">
        <v>27</v>
      </c>
      <c r="O17" s="143" t="s">
        <v>101</v>
      </c>
      <c r="P17" s="143" t="s">
        <v>29</v>
      </c>
      <c r="Q17" s="143" t="s">
        <v>3</v>
      </c>
      <c r="R17" s="11"/>
      <c r="S17" s="134" t="s">
        <v>66</v>
      </c>
      <c r="U17" s="134" t="s">
        <v>67</v>
      </c>
    </row>
    <row r="18" spans="1:21" ht="15.75" customHeight="1" x14ac:dyDescent="0.25">
      <c r="A18" s="115"/>
      <c r="B18" s="139"/>
      <c r="C18" s="140"/>
      <c r="D18" s="142"/>
      <c r="E18" s="144"/>
      <c r="F18" s="144"/>
      <c r="G18" s="144"/>
      <c r="H18" s="144"/>
      <c r="I18" s="11"/>
      <c r="J18" s="115"/>
      <c r="K18" s="139"/>
      <c r="L18" s="140"/>
      <c r="M18" s="142"/>
      <c r="N18" s="144"/>
      <c r="O18" s="144"/>
      <c r="P18" s="144"/>
      <c r="Q18" s="144"/>
      <c r="R18" s="11"/>
      <c r="S18" s="134"/>
      <c r="U18" s="134"/>
    </row>
    <row r="19" spans="1:21" x14ac:dyDescent="0.25">
      <c r="A19" s="12">
        <v>1</v>
      </c>
      <c r="B19" s="135" t="str">
        <f t="shared" ref="B19:B24" si="0">IF(S19=1,"",INDEX(Treatments,S19))</f>
        <v>Reclaim &amp; Repave</v>
      </c>
      <c r="C19" s="136"/>
      <c r="D19" s="42">
        <v>2.5</v>
      </c>
      <c r="E19" s="43">
        <f>IF(B19="","",VLOOKUP(B19,Treatments!R:T,3,FALSE))</f>
        <v>15</v>
      </c>
      <c r="F19" s="43">
        <f>IF(B19="","",IF((D19*E19)&gt;0,D19*E19,""))</f>
        <v>37.5</v>
      </c>
      <c r="G19" s="44">
        <f>IF(B19="","",VLOOKUP(B19,Treatments!R:T,2,FALSE))</f>
        <v>202540.80000000002</v>
      </c>
      <c r="H19" s="45">
        <f>IF(B19="","",IF((D19*G19)&gt;0,D19*G19,""))</f>
        <v>506352.00000000006</v>
      </c>
      <c r="J19" s="12">
        <v>1</v>
      </c>
      <c r="K19" s="135" t="str">
        <f t="shared" ref="K19:K24" si="1">IF(U19=1,"",INDEX(Treatments,U19))</f>
        <v>Reclaim &amp; Repave</v>
      </c>
      <c r="L19" s="136"/>
      <c r="M19" s="42">
        <v>1</v>
      </c>
      <c r="N19" s="43">
        <f>IF(K19="","",VLOOKUP(K19,Treatments!R:T,3,FALSE))</f>
        <v>15</v>
      </c>
      <c r="O19" s="43">
        <f>IF(K19="","",IF((M19*N19)&gt;0,M19*N19,""))</f>
        <v>15</v>
      </c>
      <c r="P19" s="44">
        <f>IF(K19="","",VLOOKUP(K19,Treatments!R:T,2,FALSE))</f>
        <v>202540.80000000002</v>
      </c>
      <c r="Q19" s="45">
        <f>IF(K19="","",IF((M19*P19)&gt;0,M19*P19,""))</f>
        <v>202540.80000000002</v>
      </c>
      <c r="S19" s="77">
        <v>2</v>
      </c>
      <c r="U19" s="77">
        <v>2</v>
      </c>
    </row>
    <row r="20" spans="1:21" x14ac:dyDescent="0.25">
      <c r="A20" s="12">
        <v>2</v>
      </c>
      <c r="B20" s="135" t="str">
        <f t="shared" si="0"/>
        <v>Cold Mix &amp; Single Seal</v>
      </c>
      <c r="C20" s="136"/>
      <c r="D20" s="42">
        <v>0</v>
      </c>
      <c r="E20" s="43">
        <f>IF(B20="","",VLOOKUP(B20,Treatments!R:T,3,FALSE))</f>
        <v>10</v>
      </c>
      <c r="F20" s="43" t="str">
        <f t="shared" ref="F20:F24" si="2">IF(B20="","",IF((D20*E20)&gt;0,D20*E20,""))</f>
        <v/>
      </c>
      <c r="G20" s="44">
        <f>IF(B20="","",VLOOKUP(B20,Treatments!R:T,2,FALSE))</f>
        <v>130764.48</v>
      </c>
      <c r="H20" s="45" t="str">
        <f t="shared" ref="H20:H24" si="3">IF(B20="","",IF((D20*G20)&gt;0,D20*G20,""))</f>
        <v/>
      </c>
      <c r="J20" s="12">
        <v>2</v>
      </c>
      <c r="K20" s="135" t="str">
        <f t="shared" si="1"/>
        <v>Cold Mix &amp; Single Seal</v>
      </c>
      <c r="L20" s="136"/>
      <c r="M20" s="42">
        <v>1.5</v>
      </c>
      <c r="N20" s="43">
        <f>IF(K20="","",VLOOKUP(K20,Treatments!R:T,3,FALSE))</f>
        <v>10</v>
      </c>
      <c r="O20" s="43">
        <f t="shared" ref="O20:O24" si="4">IF(K20="","",IF((M20*N20)&gt;0,M20*N20,""))</f>
        <v>15</v>
      </c>
      <c r="P20" s="44">
        <f>IF(K20="","",VLOOKUP(K20,Treatments!R:T,2,FALSE))</f>
        <v>130764.48</v>
      </c>
      <c r="Q20" s="45">
        <f t="shared" ref="Q20:Q24" si="5">IF(K20="","",IF((M20*P20)&gt;0,M20*P20,""))</f>
        <v>196146.72</v>
      </c>
      <c r="S20" s="77">
        <v>3</v>
      </c>
      <c r="U20" s="77">
        <v>3</v>
      </c>
    </row>
    <row r="21" spans="1:21" x14ac:dyDescent="0.25">
      <c r="A21" s="12">
        <v>3</v>
      </c>
      <c r="B21" s="135" t="str">
        <f t="shared" si="0"/>
        <v>Crack Seal &amp; Overlay</v>
      </c>
      <c r="C21" s="136"/>
      <c r="D21" s="42">
        <v>0</v>
      </c>
      <c r="E21" s="43">
        <f>IF(B21="","",VLOOKUP(B21,Treatments!R:T,3,FALSE))</f>
        <v>8</v>
      </c>
      <c r="F21" s="43" t="str">
        <f t="shared" si="2"/>
        <v/>
      </c>
      <c r="G21" s="44">
        <f>IF(B21="","",VLOOKUP(B21,Treatments!R:T,2,FALSE))</f>
        <v>87790.400000000009</v>
      </c>
      <c r="H21" s="45" t="str">
        <f t="shared" si="3"/>
        <v/>
      </c>
      <c r="J21" s="12">
        <v>3</v>
      </c>
      <c r="K21" s="135" t="str">
        <f t="shared" si="1"/>
        <v>Crack Seal &amp; Overlay</v>
      </c>
      <c r="L21" s="136"/>
      <c r="M21" s="42">
        <v>1</v>
      </c>
      <c r="N21" s="43">
        <f>IF(K21="","",VLOOKUP(K21,Treatments!R:T,3,FALSE))</f>
        <v>8</v>
      </c>
      <c r="O21" s="43">
        <f t="shared" si="4"/>
        <v>8</v>
      </c>
      <c r="P21" s="44">
        <f>IF(K21="","",VLOOKUP(K21,Treatments!R:T,2,FALSE))</f>
        <v>87790.400000000009</v>
      </c>
      <c r="Q21" s="45">
        <f t="shared" si="5"/>
        <v>87790.400000000009</v>
      </c>
      <c r="S21" s="77">
        <v>4</v>
      </c>
      <c r="U21" s="77">
        <v>4</v>
      </c>
    </row>
    <row r="22" spans="1:21" x14ac:dyDescent="0.25">
      <c r="A22" s="12">
        <v>4</v>
      </c>
      <c r="B22" s="135" t="str">
        <f t="shared" si="0"/>
        <v>HMA Shim &amp; Single Seal</v>
      </c>
      <c r="C22" s="136"/>
      <c r="D22" s="42">
        <v>0</v>
      </c>
      <c r="E22" s="43">
        <f>IF(B22="","",VLOOKUP(B22,Treatments!R:T,3,FALSE))</f>
        <v>8</v>
      </c>
      <c r="F22" s="43" t="str">
        <f t="shared" si="2"/>
        <v/>
      </c>
      <c r="G22" s="44">
        <f>IF(B22="","",VLOOKUP(B22,Treatments!R:T,2,FALSE))</f>
        <v>59012.799999999996</v>
      </c>
      <c r="H22" s="45" t="str">
        <f t="shared" si="3"/>
        <v/>
      </c>
      <c r="J22" s="12">
        <v>4</v>
      </c>
      <c r="K22" s="135" t="str">
        <f t="shared" si="1"/>
        <v>HMA Shim &amp; Single Seal</v>
      </c>
      <c r="L22" s="136"/>
      <c r="M22" s="42">
        <v>0</v>
      </c>
      <c r="N22" s="43">
        <f>IF(K22="","",VLOOKUP(K22,Treatments!R:T,3,FALSE))</f>
        <v>8</v>
      </c>
      <c r="O22" s="43" t="str">
        <f t="shared" si="4"/>
        <v/>
      </c>
      <c r="P22" s="44">
        <f>IF(K22="","",VLOOKUP(K22,Treatments!R:T,2,FALSE))</f>
        <v>59012.799999999996</v>
      </c>
      <c r="Q22" s="45" t="str">
        <f t="shared" si="5"/>
        <v/>
      </c>
      <c r="S22" s="77">
        <v>5</v>
      </c>
      <c r="U22" s="77">
        <v>5</v>
      </c>
    </row>
    <row r="23" spans="1:21" x14ac:dyDescent="0.25">
      <c r="A23" s="14">
        <v>5</v>
      </c>
      <c r="B23" s="135" t="str">
        <f t="shared" si="0"/>
        <v>Crack Seal &amp; Single Seal</v>
      </c>
      <c r="C23" s="136"/>
      <c r="D23" s="46">
        <v>0</v>
      </c>
      <c r="E23" s="43">
        <f>IF(B23="","",VLOOKUP(B23,Treatments!R:T,3,FALSE))</f>
        <v>6</v>
      </c>
      <c r="F23" s="43" t="str">
        <f t="shared" si="2"/>
        <v/>
      </c>
      <c r="G23" s="44">
        <f>IF(B23="","",VLOOKUP(B23,Treatments!R:T,2,FALSE))</f>
        <v>36416</v>
      </c>
      <c r="H23" s="45" t="str">
        <f t="shared" si="3"/>
        <v/>
      </c>
      <c r="J23" s="14">
        <v>5</v>
      </c>
      <c r="K23" s="135" t="str">
        <f t="shared" si="1"/>
        <v>Crack Seal &amp; Single Seal</v>
      </c>
      <c r="L23" s="136"/>
      <c r="M23" s="46">
        <v>0</v>
      </c>
      <c r="N23" s="43">
        <f>IF(K23="","",VLOOKUP(K23,Treatments!R:T,3,FALSE))</f>
        <v>6</v>
      </c>
      <c r="O23" s="43" t="str">
        <f t="shared" si="4"/>
        <v/>
      </c>
      <c r="P23" s="44">
        <f>IF(K23="","",VLOOKUP(K23,Treatments!R:T,2,FALSE))</f>
        <v>36416</v>
      </c>
      <c r="Q23" s="45" t="str">
        <f t="shared" si="5"/>
        <v/>
      </c>
      <c r="S23" s="77">
        <v>6</v>
      </c>
      <c r="U23" s="77">
        <v>6</v>
      </c>
    </row>
    <row r="24" spans="1:21" x14ac:dyDescent="0.25">
      <c r="A24" s="14">
        <v>6</v>
      </c>
      <c r="B24" s="135" t="str">
        <f t="shared" si="0"/>
        <v>Crack Seal</v>
      </c>
      <c r="C24" s="136"/>
      <c r="D24" s="46">
        <v>0</v>
      </c>
      <c r="E24" s="43">
        <f>IF(B24="","",VLOOKUP(B24,Treatments!R:T,3,FALSE))</f>
        <v>3</v>
      </c>
      <c r="F24" s="43" t="str">
        <f t="shared" si="2"/>
        <v/>
      </c>
      <c r="G24" s="44">
        <f>IF(B24="","",VLOOKUP(B24,Treatments!R:T,2,FALSE))</f>
        <v>5000</v>
      </c>
      <c r="H24" s="45" t="str">
        <f t="shared" si="3"/>
        <v/>
      </c>
      <c r="J24" s="14">
        <v>6</v>
      </c>
      <c r="K24" s="135" t="str">
        <f t="shared" si="1"/>
        <v>Crack Seal</v>
      </c>
      <c r="L24" s="136"/>
      <c r="M24" s="46">
        <v>0</v>
      </c>
      <c r="N24" s="43">
        <f>IF(K24="","",VLOOKUP(K24,Treatments!R:T,3,FALSE))</f>
        <v>3</v>
      </c>
      <c r="O24" s="43" t="str">
        <f t="shared" si="4"/>
        <v/>
      </c>
      <c r="P24" s="44">
        <f>IF(K24="","",VLOOKUP(K24,Treatments!R:T,2,FALSE))</f>
        <v>5000</v>
      </c>
      <c r="Q24" s="45" t="str">
        <f t="shared" si="5"/>
        <v/>
      </c>
      <c r="S24" s="77">
        <v>7</v>
      </c>
      <c r="U24" s="77">
        <v>7</v>
      </c>
    </row>
    <row r="25" spans="1:21" ht="15.75" x14ac:dyDescent="0.25">
      <c r="A25" s="161" t="s">
        <v>18</v>
      </c>
      <c r="B25" s="162"/>
      <c r="C25" s="163"/>
      <c r="D25" s="47">
        <f>SUM(D19:D24)</f>
        <v>2.5</v>
      </c>
      <c r="E25" s="48" t="s">
        <v>28</v>
      </c>
      <c r="F25" s="49">
        <f>SUM(F19:F24)</f>
        <v>37.5</v>
      </c>
      <c r="G25" s="48" t="s">
        <v>28</v>
      </c>
      <c r="H25" s="50">
        <f>IF(SUM(H19:H24)=0,"",SUM(H19:H24))</f>
        <v>506352.00000000006</v>
      </c>
      <c r="J25" s="161" t="s">
        <v>18</v>
      </c>
      <c r="K25" s="162"/>
      <c r="L25" s="163"/>
      <c r="M25" s="47">
        <f>SUM(M19:M24)</f>
        <v>3.5</v>
      </c>
      <c r="N25" s="48" t="s">
        <v>28</v>
      </c>
      <c r="O25" s="49">
        <f>SUM(O19:O24)</f>
        <v>38</v>
      </c>
      <c r="P25" s="48" t="s">
        <v>28</v>
      </c>
      <c r="Q25" s="50">
        <f>IF(SUM(Q19:Q24)=0,"",SUM(Q19:Q24))</f>
        <v>486477.92000000004</v>
      </c>
    </row>
    <row r="26" spans="1:21" x14ac:dyDescent="0.25">
      <c r="A26" s="6"/>
      <c r="B26" s="7"/>
      <c r="C26" s="8"/>
      <c r="D26" s="9"/>
      <c r="E26" s="8"/>
      <c r="F26" s="8"/>
      <c r="G26" s="8"/>
      <c r="H26" s="10"/>
      <c r="J26" s="6"/>
      <c r="K26" s="7"/>
      <c r="L26" s="8"/>
      <c r="M26" s="9"/>
      <c r="N26" s="8"/>
      <c r="O26" s="8"/>
      <c r="P26" s="8"/>
      <c r="Q26" s="10"/>
    </row>
    <row r="27" spans="1:21" ht="15" customHeight="1" x14ac:dyDescent="0.25">
      <c r="A27" s="6"/>
      <c r="B27" s="7"/>
      <c r="C27" s="145" t="s">
        <v>101</v>
      </c>
      <c r="D27" s="146"/>
      <c r="E27" s="153">
        <f>F25</f>
        <v>37.5</v>
      </c>
      <c r="F27" s="154"/>
      <c r="G27" s="8"/>
      <c r="H27" s="10"/>
      <c r="J27" s="6"/>
      <c r="K27" s="7"/>
      <c r="L27" s="145" t="s">
        <v>101</v>
      </c>
      <c r="M27" s="146"/>
      <c r="N27" s="153">
        <f>O25</f>
        <v>38</v>
      </c>
      <c r="O27" s="154"/>
      <c r="P27" s="8"/>
      <c r="Q27" s="10"/>
    </row>
    <row r="28" spans="1:21" x14ac:dyDescent="0.25">
      <c r="A28" s="6"/>
      <c r="B28" s="7"/>
      <c r="C28" s="147"/>
      <c r="D28" s="148"/>
      <c r="E28" s="155"/>
      <c r="F28" s="156"/>
      <c r="G28" s="8"/>
      <c r="H28" s="10"/>
      <c r="J28" s="6"/>
      <c r="K28" s="7"/>
      <c r="L28" s="147"/>
      <c r="M28" s="148"/>
      <c r="N28" s="155"/>
      <c r="O28" s="156"/>
      <c r="P28" s="8"/>
      <c r="Q28" s="10"/>
    </row>
    <row r="29" spans="1:21" x14ac:dyDescent="0.25">
      <c r="A29" s="6"/>
      <c r="B29" s="8"/>
      <c r="C29" s="15"/>
      <c r="D29" s="16"/>
      <c r="E29" s="8"/>
      <c r="F29" s="8"/>
      <c r="G29" s="8"/>
      <c r="H29" s="10"/>
      <c r="J29" s="6"/>
      <c r="K29" s="8"/>
      <c r="L29" s="15"/>
      <c r="M29" s="16"/>
      <c r="N29" s="8"/>
      <c r="O29" s="8"/>
      <c r="P29" s="8"/>
      <c r="Q29" s="10"/>
    </row>
    <row r="30" spans="1:21" ht="15" customHeight="1" x14ac:dyDescent="0.25">
      <c r="A30" s="6"/>
      <c r="B30" s="17"/>
      <c r="C30" s="145" t="s">
        <v>30</v>
      </c>
      <c r="D30" s="146"/>
      <c r="E30" s="149">
        <f>H25</f>
        <v>506352.00000000006</v>
      </c>
      <c r="F30" s="150"/>
      <c r="G30" s="8"/>
      <c r="H30" s="10"/>
      <c r="J30" s="6"/>
      <c r="K30" s="17"/>
      <c r="L30" s="145" t="s">
        <v>30</v>
      </c>
      <c r="M30" s="146"/>
      <c r="N30" s="149">
        <f>Q25</f>
        <v>486477.92000000004</v>
      </c>
      <c r="O30" s="150"/>
      <c r="P30" s="8"/>
      <c r="Q30" s="10"/>
    </row>
    <row r="31" spans="1:21" x14ac:dyDescent="0.25">
      <c r="A31" s="6"/>
      <c r="B31" s="17"/>
      <c r="C31" s="147"/>
      <c r="D31" s="148"/>
      <c r="E31" s="151"/>
      <c r="F31" s="152"/>
      <c r="G31" s="8"/>
      <c r="H31" s="10"/>
      <c r="J31" s="6"/>
      <c r="K31" s="17"/>
      <c r="L31" s="147"/>
      <c r="M31" s="148"/>
      <c r="N31" s="151"/>
      <c r="O31" s="152"/>
      <c r="P31" s="8"/>
      <c r="Q31" s="10"/>
    </row>
    <row r="32" spans="1:21" x14ac:dyDescent="0.25">
      <c r="A32" s="6"/>
      <c r="B32" s="8"/>
      <c r="C32" s="15"/>
      <c r="D32" s="16"/>
      <c r="E32" s="18"/>
      <c r="F32" s="18"/>
      <c r="G32" s="8"/>
      <c r="H32" s="10"/>
      <c r="J32" s="6"/>
      <c r="K32" s="8"/>
      <c r="L32" s="15"/>
      <c r="M32" s="16"/>
      <c r="N32" s="18"/>
      <c r="O32" s="18"/>
      <c r="P32" s="8"/>
      <c r="Q32" s="10"/>
    </row>
    <row r="33" spans="1:25" ht="15" customHeight="1" x14ac:dyDescent="0.25">
      <c r="A33" s="6"/>
      <c r="B33" s="164"/>
      <c r="C33" s="145" t="s">
        <v>102</v>
      </c>
      <c r="D33" s="146"/>
      <c r="E33" s="149">
        <f>E30/E27</f>
        <v>13502.720000000001</v>
      </c>
      <c r="F33" s="150"/>
      <c r="G33" s="8"/>
      <c r="H33" s="10"/>
      <c r="J33" s="6"/>
      <c r="K33" s="164"/>
      <c r="L33" s="145" t="s">
        <v>102</v>
      </c>
      <c r="M33" s="146"/>
      <c r="N33" s="149">
        <f>N30/N27</f>
        <v>12802.05052631579</v>
      </c>
      <c r="O33" s="150"/>
      <c r="P33" s="8"/>
      <c r="Q33" s="10"/>
    </row>
    <row r="34" spans="1:25" x14ac:dyDescent="0.25">
      <c r="A34" s="6"/>
      <c r="B34" s="164"/>
      <c r="C34" s="147"/>
      <c r="D34" s="148"/>
      <c r="E34" s="151"/>
      <c r="F34" s="152"/>
      <c r="G34" s="8"/>
      <c r="H34" s="10"/>
      <c r="J34" s="6"/>
      <c r="K34" s="164"/>
      <c r="L34" s="147"/>
      <c r="M34" s="148"/>
      <c r="N34" s="151"/>
      <c r="O34" s="152"/>
      <c r="P34" s="8"/>
      <c r="Q34" s="10"/>
    </row>
    <row r="35" spans="1:25" x14ac:dyDescent="0.25">
      <c r="A35" s="6"/>
      <c r="B35" s="8"/>
      <c r="C35" s="15"/>
      <c r="D35" s="16"/>
      <c r="E35" s="8"/>
      <c r="F35" s="8"/>
      <c r="G35" s="8"/>
      <c r="H35" s="10"/>
      <c r="J35" s="6"/>
      <c r="K35" s="8"/>
      <c r="L35" s="15"/>
      <c r="M35" s="16"/>
      <c r="N35" s="8"/>
      <c r="O35" s="8"/>
      <c r="P35" s="8"/>
      <c r="Q35" s="10"/>
    </row>
    <row r="36" spans="1:25" ht="15" customHeight="1" x14ac:dyDescent="0.25">
      <c r="A36" s="6"/>
      <c r="B36" s="19"/>
      <c r="C36" s="157" t="s">
        <v>31</v>
      </c>
      <c r="D36" s="158"/>
      <c r="E36" s="108">
        <f>(E33/Treatments!C16)</f>
        <v>1.0960000000000001</v>
      </c>
      <c r="F36" s="109"/>
      <c r="G36" s="20"/>
      <c r="H36" s="21"/>
      <c r="J36" s="6"/>
      <c r="K36" s="19"/>
      <c r="L36" s="157" t="s">
        <v>31</v>
      </c>
      <c r="M36" s="158"/>
      <c r="N36" s="108">
        <f>(N33/Treatments!C16)</f>
        <v>1.0391274777853725</v>
      </c>
      <c r="O36" s="109"/>
      <c r="P36" s="20"/>
      <c r="Q36" s="21"/>
    </row>
    <row r="37" spans="1:25" x14ac:dyDescent="0.25">
      <c r="A37" s="6"/>
      <c r="B37" s="19"/>
      <c r="C37" s="159"/>
      <c r="D37" s="160"/>
      <c r="E37" s="110"/>
      <c r="F37" s="111"/>
      <c r="G37" s="22"/>
      <c r="H37" s="23"/>
      <c r="J37" s="6"/>
      <c r="K37" s="19"/>
      <c r="L37" s="159"/>
      <c r="M37" s="160"/>
      <c r="N37" s="110"/>
      <c r="O37" s="111"/>
      <c r="P37" s="22"/>
      <c r="Q37" s="23"/>
    </row>
    <row r="38" spans="1:25" x14ac:dyDescent="0.25">
      <c r="A38" s="24"/>
      <c r="B38" s="25"/>
      <c r="C38" s="26"/>
      <c r="D38" s="27"/>
      <c r="E38" s="26"/>
      <c r="F38" s="26"/>
      <c r="G38" s="26"/>
      <c r="H38" s="28"/>
      <c r="J38" s="24"/>
      <c r="K38" s="25"/>
      <c r="L38" s="26"/>
      <c r="M38" s="27"/>
      <c r="N38" s="26"/>
      <c r="O38" s="26"/>
      <c r="P38" s="26"/>
      <c r="Q38" s="28"/>
    </row>
    <row r="39" spans="1:25" ht="15" customHeight="1" x14ac:dyDescent="0.25">
      <c r="A39" s="7"/>
      <c r="B39" s="7"/>
      <c r="C39" s="8"/>
      <c r="D39" s="9"/>
      <c r="E39" s="8"/>
      <c r="F39" s="8"/>
      <c r="G39" s="8"/>
      <c r="H39" s="8"/>
      <c r="J39" s="7"/>
      <c r="K39" s="7"/>
      <c r="L39" s="8"/>
      <c r="M39" s="9"/>
      <c r="N39" s="8"/>
      <c r="O39" s="8"/>
      <c r="P39" s="8"/>
      <c r="Q39" s="8"/>
      <c r="T39" s="80"/>
      <c r="V39" s="8"/>
      <c r="W39" s="8"/>
      <c r="X39" s="8"/>
      <c r="Y39" s="8"/>
    </row>
    <row r="40" spans="1:25" ht="21" x14ac:dyDescent="0.35">
      <c r="A40" s="112" t="s">
        <v>44</v>
      </c>
      <c r="B40" s="113"/>
      <c r="C40" s="113"/>
      <c r="D40" s="113"/>
      <c r="E40" s="113"/>
      <c r="F40" s="113"/>
      <c r="G40" s="113"/>
      <c r="H40" s="114"/>
      <c r="J40" s="112" t="s">
        <v>45</v>
      </c>
      <c r="K40" s="113"/>
      <c r="L40" s="113"/>
      <c r="M40" s="113"/>
      <c r="N40" s="113"/>
      <c r="O40" s="113"/>
      <c r="P40" s="113"/>
      <c r="Q40" s="114"/>
    </row>
    <row r="41" spans="1:25" ht="18.75" x14ac:dyDescent="0.3">
      <c r="A41" s="99" t="s">
        <v>100</v>
      </c>
      <c r="B41" s="100"/>
      <c r="C41" s="100"/>
      <c r="D41" s="100"/>
      <c r="E41" s="100"/>
      <c r="F41" s="100"/>
      <c r="G41" s="100"/>
      <c r="H41" s="101"/>
      <c r="J41" s="99" t="s">
        <v>92</v>
      </c>
      <c r="K41" s="100"/>
      <c r="L41" s="100"/>
      <c r="M41" s="100"/>
      <c r="N41" s="100"/>
      <c r="O41" s="100"/>
      <c r="P41" s="100"/>
      <c r="Q41" s="101"/>
    </row>
    <row r="42" spans="1:25" x14ac:dyDescent="0.25">
      <c r="A42" s="6"/>
      <c r="B42" s="7"/>
      <c r="C42" s="8"/>
      <c r="D42" s="9"/>
      <c r="E42" s="8"/>
      <c r="F42" s="8"/>
      <c r="G42" s="8"/>
      <c r="H42" s="10"/>
      <c r="J42" s="6"/>
      <c r="K42" s="7"/>
      <c r="L42" s="8"/>
      <c r="M42" s="9"/>
      <c r="N42" s="8"/>
      <c r="O42" s="8"/>
      <c r="P42" s="8"/>
      <c r="Q42" s="10"/>
    </row>
    <row r="43" spans="1:25" ht="15.75" customHeight="1" x14ac:dyDescent="0.25">
      <c r="A43" s="115" t="s">
        <v>9</v>
      </c>
      <c r="B43" s="137" t="s">
        <v>1</v>
      </c>
      <c r="C43" s="138"/>
      <c r="D43" s="141" t="s">
        <v>26</v>
      </c>
      <c r="E43" s="143" t="s">
        <v>27</v>
      </c>
      <c r="F43" s="143" t="s">
        <v>101</v>
      </c>
      <c r="G43" s="143" t="s">
        <v>29</v>
      </c>
      <c r="H43" s="143" t="s">
        <v>3</v>
      </c>
      <c r="J43" s="115" t="s">
        <v>9</v>
      </c>
      <c r="K43" s="137" t="s">
        <v>1</v>
      </c>
      <c r="L43" s="138"/>
      <c r="M43" s="141" t="s">
        <v>32</v>
      </c>
      <c r="N43" s="143" t="s">
        <v>27</v>
      </c>
      <c r="O43" s="143" t="s">
        <v>101</v>
      </c>
      <c r="P43" s="143" t="s">
        <v>29</v>
      </c>
      <c r="Q43" s="143" t="s">
        <v>3</v>
      </c>
      <c r="S43" s="134" t="s">
        <v>68</v>
      </c>
      <c r="U43" s="134" t="s">
        <v>69</v>
      </c>
    </row>
    <row r="44" spans="1:25" ht="15.75" customHeight="1" x14ac:dyDescent="0.25">
      <c r="A44" s="115"/>
      <c r="B44" s="139"/>
      <c r="C44" s="140"/>
      <c r="D44" s="142"/>
      <c r="E44" s="144"/>
      <c r="F44" s="144"/>
      <c r="G44" s="144"/>
      <c r="H44" s="144"/>
      <c r="J44" s="115"/>
      <c r="K44" s="139"/>
      <c r="L44" s="140"/>
      <c r="M44" s="142"/>
      <c r="N44" s="144"/>
      <c r="O44" s="144"/>
      <c r="P44" s="144"/>
      <c r="Q44" s="144"/>
      <c r="S44" s="134"/>
      <c r="U44" s="134"/>
    </row>
    <row r="45" spans="1:25" x14ac:dyDescent="0.25">
      <c r="A45" s="12">
        <v>1</v>
      </c>
      <c r="B45" s="135" t="str">
        <f t="shared" ref="B45:B50" si="6">IF(S45=1,"",INDEX(Treatments,S45))</f>
        <v>Reclaim &amp; Repave</v>
      </c>
      <c r="C45" s="136"/>
      <c r="D45" s="42">
        <v>0.75</v>
      </c>
      <c r="E45" s="43">
        <f>IF(B45="","",VLOOKUP(B45,Treatments!R:T,3,FALSE))</f>
        <v>15</v>
      </c>
      <c r="F45" s="43">
        <f>IF(B45="","",IF((D45*E45)&gt;0,D45*E45,""))</f>
        <v>11.25</v>
      </c>
      <c r="G45" s="44">
        <f>IF(B45="","",VLOOKUP(B45,Treatments!R:T,2,FALSE))</f>
        <v>202540.80000000002</v>
      </c>
      <c r="H45" s="45">
        <f>IF(B45="","",IF((D45*G45)&gt;0,D45*G45,""))</f>
        <v>151905.60000000001</v>
      </c>
      <c r="J45" s="12">
        <v>1</v>
      </c>
      <c r="K45" s="135" t="str">
        <f t="shared" ref="K45:K50" si="7">IF(U45=1,"",INDEX(Treatments,U45))</f>
        <v>Reclaim &amp; Repave</v>
      </c>
      <c r="L45" s="136"/>
      <c r="M45" s="42">
        <v>0</v>
      </c>
      <c r="N45" s="43">
        <f>IF(K45="","",VLOOKUP(K45,Treatments!R:T,3,FALSE))</f>
        <v>15</v>
      </c>
      <c r="O45" s="43" t="str">
        <f>IF(K45="","",IF((M45*N45)&gt;0,M45*N45,""))</f>
        <v/>
      </c>
      <c r="P45" s="44">
        <f>IF(K45="","",VLOOKUP(K45,Treatments!R:T,2,FALSE))</f>
        <v>202540.80000000002</v>
      </c>
      <c r="Q45" s="45" t="str">
        <f>IF(K45="","",IF((M45*P45)&gt;0,M45*P45,""))</f>
        <v/>
      </c>
      <c r="S45" s="77">
        <v>2</v>
      </c>
      <c r="U45" s="77">
        <v>2</v>
      </c>
    </row>
    <row r="46" spans="1:25" x14ac:dyDescent="0.25">
      <c r="A46" s="12">
        <v>2</v>
      </c>
      <c r="B46" s="135" t="str">
        <f t="shared" si="6"/>
        <v>Cold Mix &amp; Single Seal</v>
      </c>
      <c r="C46" s="136"/>
      <c r="D46" s="42">
        <v>0.75</v>
      </c>
      <c r="E46" s="43">
        <f>IF(B46="","",VLOOKUP(B46,Treatments!R:T,3,FALSE))</f>
        <v>10</v>
      </c>
      <c r="F46" s="43">
        <f t="shared" ref="F46:F50" si="8">IF(B46="","",IF((D46*E46)&gt;0,D46*E46,""))</f>
        <v>7.5</v>
      </c>
      <c r="G46" s="44">
        <f>IF(B46="","",VLOOKUP(B46,Treatments!R:T,2,FALSE))</f>
        <v>130764.48</v>
      </c>
      <c r="H46" s="45">
        <f t="shared" ref="H46:H50" si="9">IF(B46="","",IF((D46*G46)&gt;0,D46*G46,""))</f>
        <v>98073.36</v>
      </c>
      <c r="J46" s="12">
        <v>2</v>
      </c>
      <c r="K46" s="135" t="str">
        <f t="shared" si="7"/>
        <v>Cold Mix &amp; Single Seal</v>
      </c>
      <c r="L46" s="136"/>
      <c r="M46" s="42">
        <v>0</v>
      </c>
      <c r="N46" s="43">
        <f>IF(K46="","",VLOOKUP(K46,Treatments!R:T,3,FALSE))</f>
        <v>10</v>
      </c>
      <c r="O46" s="43" t="str">
        <f t="shared" ref="O46:O50" si="10">IF(K46="","",IF((M46*N46)&gt;0,M46*N46,""))</f>
        <v/>
      </c>
      <c r="P46" s="44">
        <f>IF(K46="","",VLOOKUP(K46,Treatments!R:T,2,FALSE))</f>
        <v>130764.48</v>
      </c>
      <c r="Q46" s="45" t="str">
        <f t="shared" ref="Q46:Q50" si="11">IF(K46="","",IF((M46*P46)&gt;0,M46*P46,""))</f>
        <v/>
      </c>
      <c r="S46" s="77">
        <v>3</v>
      </c>
      <c r="U46" s="77">
        <v>3</v>
      </c>
    </row>
    <row r="47" spans="1:25" x14ac:dyDescent="0.25">
      <c r="A47" s="12">
        <v>3</v>
      </c>
      <c r="B47" s="135" t="str">
        <f t="shared" si="6"/>
        <v>Crack Seal &amp; Overlay</v>
      </c>
      <c r="C47" s="136"/>
      <c r="D47" s="42">
        <v>0</v>
      </c>
      <c r="E47" s="43">
        <f>IF(B47="","",VLOOKUP(B47,Treatments!R:T,3,FALSE))</f>
        <v>8</v>
      </c>
      <c r="F47" s="43" t="str">
        <f t="shared" si="8"/>
        <v/>
      </c>
      <c r="G47" s="44">
        <f>IF(B47="","",VLOOKUP(B47,Treatments!R:T,2,FALSE))</f>
        <v>87790.400000000009</v>
      </c>
      <c r="H47" s="45" t="str">
        <f t="shared" si="9"/>
        <v/>
      </c>
      <c r="J47" s="12">
        <v>3</v>
      </c>
      <c r="K47" s="135" t="str">
        <f t="shared" si="7"/>
        <v>Crack Seal &amp; Overlay</v>
      </c>
      <c r="L47" s="136"/>
      <c r="M47" s="42">
        <v>0</v>
      </c>
      <c r="N47" s="43">
        <f>IF(K47="","",VLOOKUP(K47,Treatments!R:T,3,FALSE))</f>
        <v>8</v>
      </c>
      <c r="O47" s="43" t="str">
        <f t="shared" si="10"/>
        <v/>
      </c>
      <c r="P47" s="44">
        <f>IF(K47="","",VLOOKUP(K47,Treatments!R:T,2,FALSE))</f>
        <v>87790.400000000009</v>
      </c>
      <c r="Q47" s="45" t="str">
        <f t="shared" si="11"/>
        <v/>
      </c>
      <c r="S47" s="77">
        <v>4</v>
      </c>
      <c r="U47" s="77">
        <v>4</v>
      </c>
    </row>
    <row r="48" spans="1:25" x14ac:dyDescent="0.25">
      <c r="A48" s="12">
        <v>4</v>
      </c>
      <c r="B48" s="135" t="str">
        <f t="shared" si="6"/>
        <v>HMA Shim &amp; Single Seal</v>
      </c>
      <c r="C48" s="136"/>
      <c r="D48" s="42">
        <v>1</v>
      </c>
      <c r="E48" s="43">
        <f>IF(B48="","",VLOOKUP(B48,Treatments!R:T,3,FALSE))</f>
        <v>8</v>
      </c>
      <c r="F48" s="43">
        <f t="shared" si="8"/>
        <v>8</v>
      </c>
      <c r="G48" s="44">
        <f>IF(B48="","",VLOOKUP(B48,Treatments!R:T,2,FALSE))</f>
        <v>59012.799999999996</v>
      </c>
      <c r="H48" s="45">
        <f t="shared" si="9"/>
        <v>59012.799999999996</v>
      </c>
      <c r="J48" s="12">
        <v>4</v>
      </c>
      <c r="K48" s="135" t="str">
        <f t="shared" si="7"/>
        <v>HMA Shim &amp; Single Seal</v>
      </c>
      <c r="L48" s="136"/>
      <c r="M48" s="42">
        <v>2.5</v>
      </c>
      <c r="N48" s="43">
        <f>IF(K48="","",VLOOKUP(K48,Treatments!R:T,3,FALSE))</f>
        <v>8</v>
      </c>
      <c r="O48" s="43">
        <f t="shared" si="10"/>
        <v>20</v>
      </c>
      <c r="P48" s="44">
        <f>IF(K48="","",VLOOKUP(K48,Treatments!R:T,2,FALSE))</f>
        <v>59012.799999999996</v>
      </c>
      <c r="Q48" s="45">
        <f t="shared" si="11"/>
        <v>147532</v>
      </c>
      <c r="S48" s="77">
        <v>5</v>
      </c>
      <c r="U48" s="77">
        <v>5</v>
      </c>
    </row>
    <row r="49" spans="1:21" x14ac:dyDescent="0.25">
      <c r="A49" s="14">
        <v>5</v>
      </c>
      <c r="B49" s="135" t="str">
        <f t="shared" si="6"/>
        <v>Crack Seal &amp; Single Seal</v>
      </c>
      <c r="C49" s="136"/>
      <c r="D49" s="46">
        <v>2</v>
      </c>
      <c r="E49" s="43">
        <f>IF(B49="","",VLOOKUP(B49,Treatments!R:T,3,FALSE))</f>
        <v>6</v>
      </c>
      <c r="F49" s="43">
        <f t="shared" si="8"/>
        <v>12</v>
      </c>
      <c r="G49" s="44">
        <f>IF(B49="","",VLOOKUP(B49,Treatments!R:T,2,FALSE))</f>
        <v>36416</v>
      </c>
      <c r="H49" s="45">
        <f t="shared" si="9"/>
        <v>72832</v>
      </c>
      <c r="J49" s="14">
        <v>5</v>
      </c>
      <c r="K49" s="135" t="str">
        <f t="shared" si="7"/>
        <v>Crack Seal &amp; Single Seal</v>
      </c>
      <c r="L49" s="136"/>
      <c r="M49" s="46">
        <v>2</v>
      </c>
      <c r="N49" s="43">
        <f>IF(K49="","",VLOOKUP(K49,Treatments!R:T,3,FALSE))</f>
        <v>6</v>
      </c>
      <c r="O49" s="43">
        <f t="shared" si="10"/>
        <v>12</v>
      </c>
      <c r="P49" s="44">
        <f>IF(K49="","",VLOOKUP(K49,Treatments!R:T,2,FALSE))</f>
        <v>36416</v>
      </c>
      <c r="Q49" s="45">
        <f t="shared" si="11"/>
        <v>72832</v>
      </c>
      <c r="S49" s="77">
        <v>6</v>
      </c>
      <c r="U49" s="77">
        <v>6</v>
      </c>
    </row>
    <row r="50" spans="1:21" x14ac:dyDescent="0.25">
      <c r="A50" s="14">
        <v>6</v>
      </c>
      <c r="B50" s="135" t="str">
        <f t="shared" si="6"/>
        <v>Crack Seal</v>
      </c>
      <c r="C50" s="136"/>
      <c r="D50" s="46">
        <v>0</v>
      </c>
      <c r="E50" s="43">
        <f>IF(B50="","",VLOOKUP(B50,Treatments!R:T,3,FALSE))</f>
        <v>3</v>
      </c>
      <c r="F50" s="43" t="str">
        <f t="shared" si="8"/>
        <v/>
      </c>
      <c r="G50" s="44">
        <f>IF(B50="","",VLOOKUP(B50,Treatments!R:T,2,FALSE))</f>
        <v>5000</v>
      </c>
      <c r="H50" s="45" t="str">
        <f t="shared" si="9"/>
        <v/>
      </c>
      <c r="J50" s="14">
        <v>6</v>
      </c>
      <c r="K50" s="135" t="str">
        <f t="shared" si="7"/>
        <v>Crack Seal</v>
      </c>
      <c r="L50" s="136"/>
      <c r="M50" s="46">
        <v>2</v>
      </c>
      <c r="N50" s="43">
        <f>IF(K50="","",VLOOKUP(K50,Treatments!R:T,3,FALSE))</f>
        <v>3</v>
      </c>
      <c r="O50" s="43">
        <f t="shared" si="10"/>
        <v>6</v>
      </c>
      <c r="P50" s="44">
        <f>IF(K50="","",VLOOKUP(K50,Treatments!R:T,2,FALSE))</f>
        <v>5000</v>
      </c>
      <c r="Q50" s="45">
        <f t="shared" si="11"/>
        <v>10000</v>
      </c>
      <c r="S50" s="77">
        <v>7</v>
      </c>
      <c r="U50" s="77">
        <v>7</v>
      </c>
    </row>
    <row r="51" spans="1:21" ht="15.75" x14ac:dyDescent="0.25">
      <c r="A51" s="161" t="s">
        <v>18</v>
      </c>
      <c r="B51" s="162"/>
      <c r="C51" s="163"/>
      <c r="D51" s="47">
        <f>SUM(D45:D50)</f>
        <v>4.5</v>
      </c>
      <c r="E51" s="48" t="s">
        <v>28</v>
      </c>
      <c r="F51" s="49">
        <f>SUM(F45:F50)</f>
        <v>38.75</v>
      </c>
      <c r="G51" s="48" t="s">
        <v>28</v>
      </c>
      <c r="H51" s="50">
        <f>IF(SUM(H45:H50)=0,"",SUM(H45:H50))</f>
        <v>381823.76</v>
      </c>
      <c r="J51" s="161" t="s">
        <v>18</v>
      </c>
      <c r="K51" s="162"/>
      <c r="L51" s="163"/>
      <c r="M51" s="47">
        <f>SUM(M45:M50)</f>
        <v>6.5</v>
      </c>
      <c r="N51" s="48" t="s">
        <v>28</v>
      </c>
      <c r="O51" s="49">
        <f>SUM(O45:O50)</f>
        <v>38</v>
      </c>
      <c r="P51" s="48" t="s">
        <v>28</v>
      </c>
      <c r="Q51" s="50">
        <f>IF(SUM(Q45:Q50)=0,"",SUM(Q45:Q50))</f>
        <v>230364</v>
      </c>
    </row>
    <row r="52" spans="1:21" x14ac:dyDescent="0.25">
      <c r="A52" s="6"/>
      <c r="B52" s="7"/>
      <c r="C52" s="8"/>
      <c r="D52" s="9"/>
      <c r="E52" s="8"/>
      <c r="F52" s="8"/>
      <c r="G52" s="8"/>
      <c r="H52" s="10"/>
      <c r="J52" s="6"/>
      <c r="K52" s="7"/>
      <c r="L52" s="8"/>
      <c r="M52" s="9"/>
      <c r="N52" s="8"/>
      <c r="O52" s="8"/>
      <c r="P52" s="8"/>
      <c r="Q52" s="10"/>
    </row>
    <row r="53" spans="1:21" ht="15" customHeight="1" x14ac:dyDescent="0.25">
      <c r="A53" s="6"/>
      <c r="B53" s="7"/>
      <c r="C53" s="145" t="s">
        <v>101</v>
      </c>
      <c r="D53" s="146"/>
      <c r="E53" s="153">
        <f>F51</f>
        <v>38.75</v>
      </c>
      <c r="F53" s="154"/>
      <c r="G53" s="8"/>
      <c r="H53" s="10"/>
      <c r="J53" s="6"/>
      <c r="K53" s="7"/>
      <c r="L53" s="145" t="s">
        <v>101</v>
      </c>
      <c r="M53" s="146"/>
      <c r="N53" s="153">
        <f>O51</f>
        <v>38</v>
      </c>
      <c r="O53" s="154"/>
      <c r="P53" s="8"/>
      <c r="Q53" s="10"/>
    </row>
    <row r="54" spans="1:21" x14ac:dyDescent="0.25">
      <c r="A54" s="6"/>
      <c r="B54" s="7"/>
      <c r="C54" s="147"/>
      <c r="D54" s="148"/>
      <c r="E54" s="155"/>
      <c r="F54" s="156"/>
      <c r="G54" s="8"/>
      <c r="H54" s="10"/>
      <c r="J54" s="6"/>
      <c r="K54" s="7"/>
      <c r="L54" s="147"/>
      <c r="M54" s="148"/>
      <c r="N54" s="155"/>
      <c r="O54" s="156"/>
      <c r="P54" s="8"/>
      <c r="Q54" s="10"/>
    </row>
    <row r="55" spans="1:21" x14ac:dyDescent="0.25">
      <c r="A55" s="6"/>
      <c r="B55" s="8"/>
      <c r="C55" s="15"/>
      <c r="D55" s="16"/>
      <c r="E55" s="8"/>
      <c r="F55" s="8"/>
      <c r="G55" s="8"/>
      <c r="H55" s="10"/>
      <c r="J55" s="6"/>
      <c r="K55" s="8"/>
      <c r="L55" s="15"/>
      <c r="M55" s="16"/>
      <c r="N55" s="8"/>
      <c r="O55" s="8"/>
      <c r="P55" s="8"/>
      <c r="Q55" s="10"/>
    </row>
    <row r="56" spans="1:21" x14ac:dyDescent="0.25">
      <c r="A56" s="6"/>
      <c r="B56" s="17"/>
      <c r="C56" s="145" t="s">
        <v>30</v>
      </c>
      <c r="D56" s="146"/>
      <c r="E56" s="149">
        <f>H51</f>
        <v>381823.76</v>
      </c>
      <c r="F56" s="150"/>
      <c r="G56" s="8"/>
      <c r="H56" s="10"/>
      <c r="J56" s="6"/>
      <c r="K56" s="17"/>
      <c r="L56" s="145" t="s">
        <v>30</v>
      </c>
      <c r="M56" s="146"/>
      <c r="N56" s="149">
        <f>Q51</f>
        <v>230364</v>
      </c>
      <c r="O56" s="150"/>
      <c r="P56" s="8"/>
      <c r="Q56" s="10"/>
    </row>
    <row r="57" spans="1:21" x14ac:dyDescent="0.25">
      <c r="A57" s="6"/>
      <c r="B57" s="17"/>
      <c r="C57" s="147"/>
      <c r="D57" s="148"/>
      <c r="E57" s="151"/>
      <c r="F57" s="152"/>
      <c r="G57" s="8"/>
      <c r="H57" s="10"/>
      <c r="J57" s="6"/>
      <c r="K57" s="17"/>
      <c r="L57" s="147"/>
      <c r="M57" s="148"/>
      <c r="N57" s="151"/>
      <c r="O57" s="152"/>
      <c r="P57" s="8"/>
      <c r="Q57" s="10"/>
    </row>
    <row r="58" spans="1:21" x14ac:dyDescent="0.25">
      <c r="A58" s="6"/>
      <c r="B58" s="8"/>
      <c r="C58" s="15"/>
      <c r="D58" s="16"/>
      <c r="E58" s="18"/>
      <c r="F58" s="18"/>
      <c r="G58" s="8"/>
      <c r="H58" s="10"/>
      <c r="J58" s="6"/>
      <c r="K58" s="8"/>
      <c r="L58" s="15"/>
      <c r="M58" s="16"/>
      <c r="N58" s="18"/>
      <c r="O58" s="18"/>
      <c r="P58" s="8"/>
      <c r="Q58" s="10"/>
    </row>
    <row r="59" spans="1:21" ht="15" customHeight="1" x14ac:dyDescent="0.25">
      <c r="A59" s="6"/>
      <c r="B59" s="164"/>
      <c r="C59" s="145" t="s">
        <v>102</v>
      </c>
      <c r="D59" s="146"/>
      <c r="E59" s="149">
        <f>E56/E53</f>
        <v>9853.5163870967735</v>
      </c>
      <c r="F59" s="150"/>
      <c r="G59" s="8"/>
      <c r="H59" s="10"/>
      <c r="J59" s="6"/>
      <c r="K59" s="164"/>
      <c r="L59" s="145" t="s">
        <v>102</v>
      </c>
      <c r="M59" s="146"/>
      <c r="N59" s="149">
        <f>N56/N53</f>
        <v>6062.2105263157891</v>
      </c>
      <c r="O59" s="150"/>
      <c r="P59" s="8"/>
      <c r="Q59" s="10"/>
    </row>
    <row r="60" spans="1:21" x14ac:dyDescent="0.25">
      <c r="A60" s="6"/>
      <c r="B60" s="164"/>
      <c r="C60" s="147"/>
      <c r="D60" s="148"/>
      <c r="E60" s="151"/>
      <c r="F60" s="152"/>
      <c r="G60" s="8"/>
      <c r="H60" s="10"/>
      <c r="J60" s="6"/>
      <c r="K60" s="164"/>
      <c r="L60" s="147"/>
      <c r="M60" s="148"/>
      <c r="N60" s="151"/>
      <c r="O60" s="152"/>
      <c r="P60" s="8"/>
      <c r="Q60" s="10"/>
    </row>
    <row r="61" spans="1:21" x14ac:dyDescent="0.25">
      <c r="A61" s="6"/>
      <c r="B61" s="8"/>
      <c r="C61" s="15"/>
      <c r="D61" s="16"/>
      <c r="E61" s="8"/>
      <c r="F61" s="8"/>
      <c r="G61" s="8"/>
      <c r="H61" s="10"/>
      <c r="J61" s="6"/>
      <c r="K61" s="8"/>
      <c r="L61" s="15"/>
      <c r="M61" s="16"/>
      <c r="N61" s="8"/>
      <c r="O61" s="8"/>
      <c r="P61" s="8"/>
      <c r="Q61" s="10"/>
    </row>
    <row r="62" spans="1:21" ht="15" customHeight="1" x14ac:dyDescent="0.25">
      <c r="A62" s="6"/>
      <c r="B62" s="19"/>
      <c r="C62" s="157" t="s">
        <v>31</v>
      </c>
      <c r="D62" s="158"/>
      <c r="E62" s="108">
        <f>(E59/Treatments!C16)</f>
        <v>0.79979840804356928</v>
      </c>
      <c r="F62" s="109"/>
      <c r="G62" s="20"/>
      <c r="H62" s="21"/>
      <c r="J62" s="6"/>
      <c r="K62" s="19"/>
      <c r="L62" s="157" t="s">
        <v>31</v>
      </c>
      <c r="M62" s="158"/>
      <c r="N62" s="108">
        <f>(N59/Treatments!C16)</f>
        <v>0.49206254272043742</v>
      </c>
      <c r="O62" s="109"/>
      <c r="P62" s="20"/>
      <c r="Q62" s="21"/>
    </row>
    <row r="63" spans="1:21" x14ac:dyDescent="0.25">
      <c r="A63" s="6"/>
      <c r="B63" s="19"/>
      <c r="C63" s="159"/>
      <c r="D63" s="160"/>
      <c r="E63" s="110"/>
      <c r="F63" s="111"/>
      <c r="G63" s="22"/>
      <c r="H63" s="23"/>
      <c r="J63" s="6"/>
      <c r="K63" s="19"/>
      <c r="L63" s="159"/>
      <c r="M63" s="160"/>
      <c r="N63" s="110"/>
      <c r="O63" s="111"/>
      <c r="P63" s="22"/>
      <c r="Q63" s="23"/>
    </row>
    <row r="64" spans="1:21" x14ac:dyDescent="0.25">
      <c r="A64" s="24"/>
      <c r="B64" s="25"/>
      <c r="C64" s="26"/>
      <c r="D64" s="27"/>
      <c r="E64" s="26"/>
      <c r="F64" s="26"/>
      <c r="G64" s="26"/>
      <c r="H64" s="28"/>
      <c r="J64" s="24"/>
      <c r="K64" s="25"/>
      <c r="L64" s="26"/>
      <c r="M64" s="27"/>
      <c r="N64" s="26"/>
      <c r="O64" s="26"/>
      <c r="P64" s="26"/>
      <c r="Q64" s="28"/>
    </row>
  </sheetData>
  <sheetProtection algorithmName="SHA-512" hashValue="b2jAy3+KakqfrBDw1OhHwg48GBqSfuzpWnC2pMayVTqRO8MHIaND939PqFYrWk73KZ87i+uwdmhgoK9Bszw8zg==" saltValue="vVUMK3G31LGS/Idt/twLlQ==" spinCount="100000" sheet="1" selectLockedCells="1"/>
  <mergeCells count="113">
    <mergeCell ref="U43:U44"/>
    <mergeCell ref="A5:Q5"/>
    <mergeCell ref="S17:S18"/>
    <mergeCell ref="S43:S44"/>
    <mergeCell ref="U17:U18"/>
    <mergeCell ref="B50:C50"/>
    <mergeCell ref="K50:L50"/>
    <mergeCell ref="B21:C21"/>
    <mergeCell ref="B22:C22"/>
    <mergeCell ref="B45:C45"/>
    <mergeCell ref="B46:C46"/>
    <mergeCell ref="B47:C47"/>
    <mergeCell ref="A15:H15"/>
    <mergeCell ref="J15:Q15"/>
    <mergeCell ref="A41:H41"/>
    <mergeCell ref="J41:Q41"/>
    <mergeCell ref="H17:H18"/>
    <mergeCell ref="B19:C19"/>
    <mergeCell ref="B20:C20"/>
    <mergeCell ref="N36:O37"/>
    <mergeCell ref="L30:M31"/>
    <mergeCell ref="L33:M34"/>
    <mergeCell ref="E43:E44"/>
    <mergeCell ref="F43:F44"/>
    <mergeCell ref="D43:D44"/>
    <mergeCell ref="L36:M37"/>
    <mergeCell ref="K33:K34"/>
    <mergeCell ref="G43:G44"/>
    <mergeCell ref="H43:H44"/>
    <mergeCell ref="B24:C24"/>
    <mergeCell ref="J14:Q14"/>
    <mergeCell ref="J17:J18"/>
    <mergeCell ref="N17:N18"/>
    <mergeCell ref="O17:O18"/>
    <mergeCell ref="L27:M28"/>
    <mergeCell ref="P17:P18"/>
    <mergeCell ref="Q17:Q18"/>
    <mergeCell ref="K17:L18"/>
    <mergeCell ref="K19:L19"/>
    <mergeCell ref="K20:L20"/>
    <mergeCell ref="K21:L21"/>
    <mergeCell ref="K22:L22"/>
    <mergeCell ref="K23:L23"/>
    <mergeCell ref="M17:M18"/>
    <mergeCell ref="K24:L24"/>
    <mergeCell ref="A1:Q2"/>
    <mergeCell ref="B33:B34"/>
    <mergeCell ref="C33:D34"/>
    <mergeCell ref="E33:F34"/>
    <mergeCell ref="C36:D37"/>
    <mergeCell ref="E36:F37"/>
    <mergeCell ref="A14:H14"/>
    <mergeCell ref="A17:A18"/>
    <mergeCell ref="B17:C18"/>
    <mergeCell ref="D17:D18"/>
    <mergeCell ref="E17:E18"/>
    <mergeCell ref="F17:F18"/>
    <mergeCell ref="G17:G18"/>
    <mergeCell ref="J25:L25"/>
    <mergeCell ref="A25:C25"/>
    <mergeCell ref="A4:B4"/>
    <mergeCell ref="A10:B10"/>
    <mergeCell ref="A12:Q12"/>
    <mergeCell ref="A8:Q8"/>
    <mergeCell ref="A6:Q6"/>
    <mergeCell ref="B23:C23"/>
    <mergeCell ref="C27:D28"/>
    <mergeCell ref="E27:F28"/>
    <mergeCell ref="A7:Q7"/>
    <mergeCell ref="N59:O60"/>
    <mergeCell ref="L62:M63"/>
    <mergeCell ref="N62:O63"/>
    <mergeCell ref="L53:M54"/>
    <mergeCell ref="N53:O54"/>
    <mergeCell ref="L56:M57"/>
    <mergeCell ref="N56:O57"/>
    <mergeCell ref="A51:C51"/>
    <mergeCell ref="J51:L51"/>
    <mergeCell ref="K59:K60"/>
    <mergeCell ref="L59:M60"/>
    <mergeCell ref="C53:D54"/>
    <mergeCell ref="C56:D57"/>
    <mergeCell ref="C59:D60"/>
    <mergeCell ref="E56:F57"/>
    <mergeCell ref="E62:F63"/>
    <mergeCell ref="C62:D63"/>
    <mergeCell ref="B59:B60"/>
    <mergeCell ref="E59:F60"/>
    <mergeCell ref="E53:F54"/>
    <mergeCell ref="A11:Q11"/>
    <mergeCell ref="K45:L45"/>
    <mergeCell ref="K46:L46"/>
    <mergeCell ref="K47:L47"/>
    <mergeCell ref="K48:L48"/>
    <mergeCell ref="K49:L49"/>
    <mergeCell ref="J40:Q40"/>
    <mergeCell ref="J43:J44"/>
    <mergeCell ref="K43:L44"/>
    <mergeCell ref="M43:M44"/>
    <mergeCell ref="N43:N44"/>
    <mergeCell ref="O43:O44"/>
    <mergeCell ref="P43:P44"/>
    <mergeCell ref="Q43:Q44"/>
    <mergeCell ref="B48:C48"/>
    <mergeCell ref="B49:C49"/>
    <mergeCell ref="C30:D31"/>
    <mergeCell ref="E30:F31"/>
    <mergeCell ref="A40:H40"/>
    <mergeCell ref="A43:A44"/>
    <mergeCell ref="N27:O28"/>
    <mergeCell ref="N30:O31"/>
    <mergeCell ref="N33:O34"/>
    <mergeCell ref="B43:C44"/>
  </mergeCells>
  <pageMargins left="0.25" right="0.25" top="0.25" bottom="0.25" header="0.3" footer="0.3"/>
  <pageSetup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5" r:id="rId4" name="Drop Down 67">
              <controlPr defaultSize="0" autoLine="0" autoPict="0">
                <anchor>
                  <from>
                    <xdr:col>10</xdr:col>
                    <xdr:colOff>19050</xdr:colOff>
                    <xdr:row>49</xdr:row>
                    <xdr:rowOff>19050</xdr:rowOff>
                  </from>
                  <to>
                    <xdr:col>11</xdr:col>
                    <xdr:colOff>819150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" name="Drop Down 68">
              <controlPr defaultSize="0" autoLine="0" autoPict="0">
                <anchor>
                  <from>
                    <xdr:col>10</xdr:col>
                    <xdr:colOff>19050</xdr:colOff>
                    <xdr:row>48</xdr:row>
                    <xdr:rowOff>19050</xdr:rowOff>
                  </from>
                  <to>
                    <xdr:col>11</xdr:col>
                    <xdr:colOff>819150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" name="Drop Down 69">
              <controlPr defaultSize="0" autoLine="0" autoPict="0">
                <anchor>
                  <from>
                    <xdr:col>10</xdr:col>
                    <xdr:colOff>19050</xdr:colOff>
                    <xdr:row>47</xdr:row>
                    <xdr:rowOff>19050</xdr:rowOff>
                  </from>
                  <to>
                    <xdr:col>11</xdr:col>
                    <xdr:colOff>819150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" name="Drop Down 70">
              <controlPr defaultSize="0" autoLine="0" autoPict="0">
                <anchor>
                  <from>
                    <xdr:col>10</xdr:col>
                    <xdr:colOff>19050</xdr:colOff>
                    <xdr:row>46</xdr:row>
                    <xdr:rowOff>19050</xdr:rowOff>
                  </from>
                  <to>
                    <xdr:col>11</xdr:col>
                    <xdr:colOff>819150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8" name="Drop Down 72">
              <controlPr defaultSize="0" autoLine="0" autoPict="0">
                <anchor>
                  <from>
                    <xdr:col>10</xdr:col>
                    <xdr:colOff>19050</xdr:colOff>
                    <xdr:row>45</xdr:row>
                    <xdr:rowOff>19050</xdr:rowOff>
                  </from>
                  <to>
                    <xdr:col>11</xdr:col>
                    <xdr:colOff>819150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9" name="Drop Down 73">
              <controlPr defaultSize="0" autoLine="0" autoPict="0">
                <anchor>
                  <from>
                    <xdr:col>10</xdr:col>
                    <xdr:colOff>19050</xdr:colOff>
                    <xdr:row>44</xdr:row>
                    <xdr:rowOff>28575</xdr:rowOff>
                  </from>
                  <to>
                    <xdr:col>11</xdr:col>
                    <xdr:colOff>819150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0" name="Drop Down 80">
              <controlPr defaultSize="0" autoLine="0" autoPict="0">
                <anchor>
                  <from>
                    <xdr:col>1</xdr:col>
                    <xdr:colOff>19050</xdr:colOff>
                    <xdr:row>23</xdr:row>
                    <xdr:rowOff>19050</xdr:rowOff>
                  </from>
                  <to>
                    <xdr:col>2</xdr:col>
                    <xdr:colOff>819150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1" name="Drop Down 81">
              <controlPr defaultSize="0" autoLine="0" autoPict="0">
                <anchor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2</xdr:col>
                    <xdr:colOff>819150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2" name="Drop Down 82">
              <controlPr defaultSize="0" autoLine="0" autoPict="0">
                <anchor>
                  <from>
                    <xdr:col>1</xdr:col>
                    <xdr:colOff>19050</xdr:colOff>
                    <xdr:row>21</xdr:row>
                    <xdr:rowOff>19050</xdr:rowOff>
                  </from>
                  <to>
                    <xdr:col>2</xdr:col>
                    <xdr:colOff>819150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3" name="Drop Down 84">
              <controlPr defaultSize="0" autoLine="0" autoPict="0">
                <anchor>
                  <from>
                    <xdr:col>1</xdr:col>
                    <xdr:colOff>19050</xdr:colOff>
                    <xdr:row>20</xdr:row>
                    <xdr:rowOff>19050</xdr:rowOff>
                  </from>
                  <to>
                    <xdr:col>2</xdr:col>
                    <xdr:colOff>819150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4" name="Drop Down 85">
              <controlPr defaultSize="0" autoLine="0" autoPict="0">
                <anchor>
                  <from>
                    <xdr:col>1</xdr:col>
                    <xdr:colOff>19050</xdr:colOff>
                    <xdr:row>19</xdr:row>
                    <xdr:rowOff>19050</xdr:rowOff>
                  </from>
                  <to>
                    <xdr:col>2</xdr:col>
                    <xdr:colOff>819150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5" name="Drop Down 87">
              <controlPr defaultSize="0" autoLine="0" autoPict="0">
                <anchor>
                  <from>
                    <xdr:col>1</xdr:col>
                    <xdr:colOff>19050</xdr:colOff>
                    <xdr:row>18</xdr:row>
                    <xdr:rowOff>28575</xdr:rowOff>
                  </from>
                  <to>
                    <xdr:col>2</xdr:col>
                    <xdr:colOff>819150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6" name="Drop Down 74">
              <controlPr defaultSize="0" autoLine="0" autoPict="0">
                <anchor>
                  <from>
                    <xdr:col>10</xdr:col>
                    <xdr:colOff>19050</xdr:colOff>
                    <xdr:row>23</xdr:row>
                    <xdr:rowOff>19050</xdr:rowOff>
                  </from>
                  <to>
                    <xdr:col>11</xdr:col>
                    <xdr:colOff>819150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7" name="Drop Down 75">
              <controlPr defaultSize="0" autoLine="0" autoPict="0">
                <anchor>
                  <from>
                    <xdr:col>10</xdr:col>
                    <xdr:colOff>19050</xdr:colOff>
                    <xdr:row>22</xdr:row>
                    <xdr:rowOff>19050</xdr:rowOff>
                  </from>
                  <to>
                    <xdr:col>11</xdr:col>
                    <xdr:colOff>819150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8" name="Drop Down 76">
              <controlPr defaultSize="0" autoLine="0" autoPict="0">
                <anchor>
                  <from>
                    <xdr:col>10</xdr:col>
                    <xdr:colOff>19050</xdr:colOff>
                    <xdr:row>21</xdr:row>
                    <xdr:rowOff>19050</xdr:rowOff>
                  </from>
                  <to>
                    <xdr:col>11</xdr:col>
                    <xdr:colOff>819150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9" name="Drop Down 77">
              <controlPr defaultSize="0" autoLine="0" autoPict="0">
                <anchor>
                  <from>
                    <xdr:col>10</xdr:col>
                    <xdr:colOff>19050</xdr:colOff>
                    <xdr:row>20</xdr:row>
                    <xdr:rowOff>19050</xdr:rowOff>
                  </from>
                  <to>
                    <xdr:col>11</xdr:col>
                    <xdr:colOff>819150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0" name="Drop Down 78">
              <controlPr defaultSize="0" autoLine="0" autoPict="0">
                <anchor>
                  <from>
                    <xdr:col>10</xdr:col>
                    <xdr:colOff>19050</xdr:colOff>
                    <xdr:row>19</xdr:row>
                    <xdr:rowOff>19050</xdr:rowOff>
                  </from>
                  <to>
                    <xdr:col>11</xdr:col>
                    <xdr:colOff>819150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1" name="Drop Down 79">
              <controlPr defaultSize="0" autoLine="0" autoPict="0">
                <anchor>
                  <from>
                    <xdr:col>10</xdr:col>
                    <xdr:colOff>19050</xdr:colOff>
                    <xdr:row>18</xdr:row>
                    <xdr:rowOff>28575</xdr:rowOff>
                  </from>
                  <to>
                    <xdr:col>11</xdr:col>
                    <xdr:colOff>819150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2" name="Drop Down 58">
              <controlPr defaultSize="0" autoLine="0" autoPict="0">
                <anchor>
                  <from>
                    <xdr:col>1</xdr:col>
                    <xdr:colOff>19050</xdr:colOff>
                    <xdr:row>49</xdr:row>
                    <xdr:rowOff>19050</xdr:rowOff>
                  </from>
                  <to>
                    <xdr:col>2</xdr:col>
                    <xdr:colOff>819150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3" name="Drop Down 59">
              <controlPr defaultSize="0" autoLine="0" autoPict="0">
                <anchor>
                  <from>
                    <xdr:col>1</xdr:col>
                    <xdr:colOff>19050</xdr:colOff>
                    <xdr:row>48</xdr:row>
                    <xdr:rowOff>19050</xdr:rowOff>
                  </from>
                  <to>
                    <xdr:col>2</xdr:col>
                    <xdr:colOff>819150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4" name="Drop Down 60">
              <controlPr defaultSize="0" autoLine="0" autoPict="0">
                <anchor>
                  <from>
                    <xdr:col>1</xdr:col>
                    <xdr:colOff>19050</xdr:colOff>
                    <xdr:row>47</xdr:row>
                    <xdr:rowOff>19050</xdr:rowOff>
                  </from>
                  <to>
                    <xdr:col>2</xdr:col>
                    <xdr:colOff>819150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5" name="Drop Down 61">
              <controlPr defaultSize="0" autoLine="0" autoPict="0">
                <anchor>
                  <from>
                    <xdr:col>1</xdr:col>
                    <xdr:colOff>19050</xdr:colOff>
                    <xdr:row>46</xdr:row>
                    <xdr:rowOff>19050</xdr:rowOff>
                  </from>
                  <to>
                    <xdr:col>2</xdr:col>
                    <xdr:colOff>819150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6" name="Drop Down 62">
              <controlPr defaultSize="0" autoLine="0" autoPict="0">
                <anchor>
                  <from>
                    <xdr:col>1</xdr:col>
                    <xdr:colOff>19050</xdr:colOff>
                    <xdr:row>45</xdr:row>
                    <xdr:rowOff>19050</xdr:rowOff>
                  </from>
                  <to>
                    <xdr:col>2</xdr:col>
                    <xdr:colOff>819150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7" name="Drop Down 63">
              <controlPr defaultSize="0" autoLine="0" autoPict="0">
                <anchor>
                  <from>
                    <xdr:col>1</xdr:col>
                    <xdr:colOff>19050</xdr:colOff>
                    <xdr:row>44</xdr:row>
                    <xdr:rowOff>28575</xdr:rowOff>
                  </from>
                  <to>
                    <xdr:col>2</xdr:col>
                    <xdr:colOff>819150</xdr:colOff>
                    <xdr:row>44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Processes</vt:lpstr>
      <vt:lpstr>Treatments</vt:lpstr>
      <vt:lpstr>Network Approach</vt:lpstr>
      <vt:lpstr>'Network Approach'!Print_Area</vt:lpstr>
      <vt:lpstr>Treatments!Print_Area</vt:lpstr>
      <vt:lpstr>Processes</vt:lpstr>
      <vt:lpstr>Treatments</vt:lpstr>
    </vt:vector>
  </TitlesOfParts>
  <Company>All States Asphalt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Treatment Comparison &amp; Network Approach</dc:title>
  <dc:subject>Pavement Preservation Strategy</dc:subject>
  <dc:creator>Robert Betsold</dc:creator>
  <cp:lastModifiedBy>Coughlan, Peter</cp:lastModifiedBy>
  <cp:revision>1</cp:revision>
  <cp:lastPrinted>2015-05-06T14:21:28Z</cp:lastPrinted>
  <dcterms:created xsi:type="dcterms:W3CDTF">2015-03-10T18:44:30Z</dcterms:created>
  <dcterms:modified xsi:type="dcterms:W3CDTF">2021-03-15T18:06:46Z</dcterms:modified>
</cp:coreProperties>
</file>